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19.12.18 - русский язык 8, 10, 11 кл\"/>
    </mc:Choice>
  </mc:AlternateContent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10-А" sheetId="25" r:id="rId3"/>
    <sheet name="Анализ СОШ №30" sheetId="26" r:id="rId4"/>
  </sheets>
  <definedNames>
    <definedName name="_xlnm._FilterDatabase" localSheetId="3" hidden="1">'Анализ СОШ №30'!$C$2:$T$2</definedName>
    <definedName name="_xlnm.Print_Area" localSheetId="2">'10-А'!$A$7:$J$34</definedName>
    <definedName name="_xlnm.Print_Area" localSheetId="3">'Анализ СОШ №30'!$A$7:$K$34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G27" i="26" l="1"/>
  <c r="F27" i="26"/>
  <c r="E27" i="26"/>
  <c r="D27" i="26"/>
  <c r="C27" i="26"/>
  <c r="B27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7" i="26"/>
  <c r="T5" i="26"/>
  <c r="T4" i="26"/>
  <c r="T6" i="26" s="1"/>
  <c r="I27" i="26" s="1"/>
  <c r="J27" i="26" s="1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27" i="25"/>
  <c r="H27" i="26" l="1"/>
  <c r="H27" i="25"/>
  <c r="H26" i="25"/>
  <c r="H13" i="25"/>
  <c r="C11" i="26" l="1"/>
  <c r="D11" i="26"/>
  <c r="E11" i="26"/>
  <c r="F11" i="26"/>
  <c r="G11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H25" i="25" l="1"/>
  <c r="H24" i="25" l="1"/>
  <c r="D4" i="26" l="1"/>
  <c r="D6" i="26" s="1"/>
  <c r="I12" i="26" s="1"/>
  <c r="H12" i="26" s="1"/>
  <c r="E4" i="26"/>
  <c r="E6" i="26" s="1"/>
  <c r="F4" i="26"/>
  <c r="F6" i="26" s="1"/>
  <c r="G4" i="26"/>
  <c r="G6" i="26" s="1"/>
  <c r="I14" i="26" s="1"/>
  <c r="H14" i="26" s="1"/>
  <c r="H4" i="26"/>
  <c r="H6" i="26" s="1"/>
  <c r="I4" i="26"/>
  <c r="I6" i="26" s="1"/>
  <c r="I16" i="26" s="1"/>
  <c r="H16" i="26" s="1"/>
  <c r="J4" i="26"/>
  <c r="J6" i="26" s="1"/>
  <c r="K4" i="26"/>
  <c r="K6" i="26" s="1"/>
  <c r="I18" i="26" s="1"/>
  <c r="H18" i="26" s="1"/>
  <c r="L4" i="26"/>
  <c r="L6" i="26" s="1"/>
  <c r="M4" i="26"/>
  <c r="M6" i="26" s="1"/>
  <c r="I21" i="26" s="1"/>
  <c r="N4" i="26"/>
  <c r="N6" i="26" s="1"/>
  <c r="I20" i="26" s="1"/>
  <c r="H20" i="26" s="1"/>
  <c r="O4" i="26"/>
  <c r="O6" i="26" s="1"/>
  <c r="H21" i="26" s="1"/>
  <c r="P4" i="26"/>
  <c r="P6" i="26" s="1"/>
  <c r="Q4" i="26"/>
  <c r="Q6" i="26" s="1"/>
  <c r="I23" i="26" s="1"/>
  <c r="H23" i="26" s="1"/>
  <c r="R4" i="26"/>
  <c r="R6" i="26" s="1"/>
  <c r="S4" i="26"/>
  <c r="S6" i="26" s="1"/>
  <c r="H19" i="25"/>
  <c r="H20" i="25"/>
  <c r="H21" i="25"/>
  <c r="H22" i="25"/>
  <c r="I25" i="26" l="1"/>
  <c r="H25" i="26" s="1"/>
  <c r="I26" i="26"/>
  <c r="H26" i="26" s="1"/>
  <c r="I24" i="26"/>
  <c r="H24" i="26" s="1"/>
  <c r="I19" i="26"/>
  <c r="H19" i="26" s="1"/>
  <c r="I17" i="26"/>
  <c r="H17" i="26" s="1"/>
  <c r="I15" i="26"/>
  <c r="H15" i="26" s="1"/>
  <c r="I13" i="26"/>
  <c r="H13" i="26" s="1"/>
  <c r="I22" i="26"/>
  <c r="H22" i="26" s="1"/>
  <c r="H23" i="25"/>
  <c r="C4" i="26" l="1"/>
  <c r="C6" i="26" s="1"/>
  <c r="I11" i="26" l="1"/>
  <c r="H11" i="26" s="1"/>
  <c r="H18" i="25"/>
  <c r="H17" i="25"/>
  <c r="H16" i="25"/>
  <c r="H15" i="25"/>
  <c r="H14" i="25"/>
  <c r="I12" i="25"/>
  <c r="H12" i="25" s="1"/>
  <c r="I11" i="25"/>
  <c r="H11" i="25" s="1"/>
  <c r="F9" i="26" l="1"/>
  <c r="J25" i="26" s="1"/>
  <c r="F9" i="25"/>
  <c r="J27" i="25" s="1"/>
  <c r="J26" i="25" l="1"/>
  <c r="J13" i="25"/>
  <c r="J24" i="25"/>
  <c r="J25" i="25"/>
  <c r="J23" i="26"/>
  <c r="J24" i="26"/>
  <c r="J16" i="25"/>
  <c r="J22" i="25"/>
  <c r="J21" i="25"/>
  <c r="J20" i="25"/>
  <c r="J23" i="25"/>
  <c r="J19" i="25"/>
  <c r="J12" i="26"/>
  <c r="J22" i="26"/>
  <c r="J26" i="26"/>
  <c r="J14" i="26"/>
  <c r="J21" i="26"/>
  <c r="J11" i="26"/>
  <c r="J18" i="26"/>
  <c r="J13" i="26"/>
  <c r="J20" i="26"/>
  <c r="J15" i="26"/>
  <c r="J16" i="26"/>
  <c r="J17" i="26"/>
  <c r="J19" i="26"/>
  <c r="J12" i="25"/>
  <c r="J17" i="25"/>
  <c r="J14" i="25"/>
  <c r="J18" i="25"/>
  <c r="J15" i="25"/>
  <c r="J11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<sst xmlns="http://schemas.openxmlformats.org/spreadsheetml/2006/main" count="222" uniqueCount="125">
  <si>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</si>
  <si>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</si>
  <si>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</si>
  <si>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</si>
  <si>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</si>
  <si>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</si>
  <si>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</si>
  <si>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</si>
  <si>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</si>
  <si>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</si>
  <si>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</si>
  <si>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</si>
  <si>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</si>
  <si>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</si>
  <si>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</si>
  <si>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</si>
  <si>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</si>
  <si>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</si>
  <si>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</si>
  <si>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</si>
  <si>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</si>
  <si>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</si>
  <si>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</si>
  <si>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</si>
  <si>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</si>
  <si>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</si>
  <si>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</si>
  <si>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</si>
  <si>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</si>
  <si>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</si>
  <si>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</si>
  <si>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</si>
  <si>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</si>
  <si>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</si>
  <si>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</si>
  <si>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</si>
  <si>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</si>
  <si>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</si>
  <si>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</si>
  <si>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</si>
  <si>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</si>
  <si>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</si>
  <si>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</si>
  <si>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</si>
  <si>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</si>
  <si>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</si>
  <si>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</si>
  <si>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</si>
  <si>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</si>
  <si>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</si>
  <si>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</si>
  <si>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</si>
  <si>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</si>
  <si>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</si>
  <si>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</si>
  <si>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</si>
  <si>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</si>
  <si>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</si>
  <si>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</si>
  <si>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</si>
  <si>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</si>
  <si>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</si>
  <si>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</si>
  <si>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</si>
  <si>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</si>
  <si>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</si>
  <si>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</si>
  <si>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</si>
  <si>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</si>
  <si>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</si>
  <si>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</si>
  <si>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</si>
  <si>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</si>
  <si>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</si>
  <si>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</si>
  <si>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</si>
  <si>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</si>
  <si>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</si>
  <si>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</si>
  <si>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</si>
  <si>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</si>
  <si>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</si>
  <si>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</si>
  <si>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 xml:space="preserve">Орфоэпические нормы (постановка ударения) </t>
  </si>
  <si>
    <t xml:space="preserve">9.1 </t>
  </si>
  <si>
    <t xml:space="preserve">1.1 </t>
  </si>
  <si>
    <t xml:space="preserve">Базовый </t>
  </si>
  <si>
    <t xml:space="preserve">Лексические нормы (употребление слова в соответствии с точным лексическим значением) </t>
  </si>
  <si>
    <t xml:space="preserve">9. 2 </t>
  </si>
  <si>
    <t xml:space="preserve">Морфологические нормы (образование форм слова) </t>
  </si>
  <si>
    <t xml:space="preserve">9.3 </t>
  </si>
  <si>
    <t xml:space="preserve">Правописание корней </t>
  </si>
  <si>
    <t xml:space="preserve">6.5 </t>
  </si>
  <si>
    <t xml:space="preserve">Правописание приставок </t>
  </si>
  <si>
    <t xml:space="preserve">6.6 </t>
  </si>
  <si>
    <t xml:space="preserve">Правописание суффиксов различных частей речи личных окончаний </t>
  </si>
  <si>
    <t xml:space="preserve">6.7 </t>
  </si>
  <si>
    <t xml:space="preserve">Правописание личных окончаний глаголов и суффиксов причастий </t>
  </si>
  <si>
    <t xml:space="preserve">6.10 </t>
  </si>
  <si>
    <t xml:space="preserve">Правописание НЕ, НИ с разными частями речи </t>
  </si>
  <si>
    <t xml:space="preserve">6.11; 6.13 </t>
  </si>
  <si>
    <t xml:space="preserve">Слитное, раздельное, дефисное написание слов </t>
  </si>
  <si>
    <t xml:space="preserve">6.16 </t>
  </si>
  <si>
    <t xml:space="preserve">Правописание -Н-, -НН- в разных частях речи </t>
  </si>
  <si>
    <t xml:space="preserve">6.8 </t>
  </si>
  <si>
    <t xml:space="preserve">Знаки препинания в ССП и простом предложении с однородными членами  </t>
  </si>
  <si>
    <t xml:space="preserve">7.2; 7.18 </t>
  </si>
  <si>
    <t xml:space="preserve">Знаки препинания в предложениях с обособленными членами </t>
  </si>
  <si>
    <t xml:space="preserve">7.7 </t>
  </si>
  <si>
    <t xml:space="preserve">Знаки препинания при словах и конструкциях, грамматически не связанных с членами предложения </t>
  </si>
  <si>
    <t xml:space="preserve">7.8 </t>
  </si>
  <si>
    <t xml:space="preserve">Знаки препинания в СПП </t>
  </si>
  <si>
    <t xml:space="preserve">7.12 </t>
  </si>
  <si>
    <t xml:space="preserve">Знаки препинания в СП с разными видами связи </t>
  </si>
  <si>
    <t xml:space="preserve">7.13; 7.15 </t>
  </si>
  <si>
    <t xml:space="preserve">Лексические нормы (исправление лексических ошибок) </t>
  </si>
  <si>
    <t xml:space="preserve">9.2 </t>
  </si>
  <si>
    <t>11
1 б</t>
  </si>
  <si>
    <t>11
2 б</t>
  </si>
  <si>
    <t>Пунктуационный анализ текста</t>
  </si>
  <si>
    <t>7.16 – 7.19</t>
  </si>
  <si>
    <t>1.1</t>
  </si>
  <si>
    <t>КДР по русскому языку (10 кл.) 19.12.2018 г.</t>
  </si>
  <si>
    <t>по 10-А классу МБОУ СОШ № 30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</si>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</sst>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5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>
      <alignment horizont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9" fontId="3" fillId="0" borderId="7" xfId="3" applyFont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9" fontId="3" fillId="0" borderId="8" xfId="3" applyFont="1" applyBorder="1" applyAlignment="1" applyProtection="1">
      <alignment horizontal="center" vertical="center"/>
      <protection locked="0" hidden="1"/>
    </xf>
    <xf numFmtId="9" fontId="3" fillId="0" borderId="35" xfId="3" applyFont="1" applyBorder="1" applyAlignment="1" applyProtection="1">
      <alignment horizontal="center" vertical="center"/>
      <protection locked="0" hidden="1"/>
    </xf>
    <xf numFmtId="9" fontId="3" fillId="0" borderId="31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1" t="e">
        <f>#REF!</f>
        <v>#REF!</v>
      </c>
      <c r="B1" s="92"/>
      <c r="C1" s="93"/>
      <c r="D1" s="39" t="s">
        <v>54</v>
      </c>
      <c r="E1" s="31"/>
      <c r="F1" s="94" t="e">
        <f>#REF!</f>
        <v>#REF!</v>
      </c>
      <c r="G1" s="95"/>
      <c r="H1" s="96" t="s">
        <v>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98" t="s">
        <v>49</v>
      </c>
      <c r="C3" s="100" t="s">
        <v>48</v>
      </c>
      <c r="D3" s="104" t="s">
        <v>55</v>
      </c>
      <c r="E3" s="106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 t="s">
        <v>57</v>
      </c>
      <c r="W3" s="107"/>
      <c r="X3" s="107"/>
      <c r="Y3" s="107"/>
      <c r="Z3" s="97" t="s">
        <v>59</v>
      </c>
      <c r="AA3" s="107"/>
      <c r="AB3" s="107"/>
      <c r="AC3" s="107"/>
      <c r="AD3" s="102" t="s">
        <v>58</v>
      </c>
    </row>
    <row r="4" spans="1:30" ht="16.5" thickBot="1" x14ac:dyDescent="0.3">
      <c r="A4" s="97"/>
      <c r="B4" s="99"/>
      <c r="C4" s="101"/>
      <c r="D4" s="10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S34"/>
  <sheetViews>
    <sheetView zoomScale="80" zoomScaleNormal="80" workbookViewId="0">
      <selection activeCell="D8" sqref="D8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19" s="55" customFormat="1" x14ac:dyDescent="0.25">
      <c r="B2" s="59" t="s">
        <v>73</v>
      </c>
      <c r="C2" s="109">
        <v>1</v>
      </c>
      <c r="D2" s="110">
        <v>0.82352941176470584</v>
      </c>
      <c r="E2" s="110">
        <v>0.6470588235294118</v>
      </c>
      <c r="F2" s="110">
        <v>0.82352941176470584</v>
      </c>
      <c r="G2" s="111">
        <v>0.88235294117647056</v>
      </c>
      <c r="H2" s="112">
        <v>0.6470588235294118</v>
      </c>
      <c r="I2" s="110">
        <v>0.58823529411764708</v>
      </c>
      <c r="J2" s="110">
        <v>0.52941176470588236</v>
      </c>
      <c r="K2" s="110">
        <v>0.6470588235294118</v>
      </c>
      <c r="L2" s="113">
        <v>0.6470588235294118</v>
      </c>
      <c r="M2" s="109">
        <v>0.52941176470588236</v>
      </c>
      <c r="N2" s="109">
        <v>0.44117647058823528</v>
      </c>
      <c r="O2" s="110">
        <v>0.70588235294117652</v>
      </c>
      <c r="P2" s="110">
        <v>0.6470588235294118</v>
      </c>
      <c r="Q2" s="110">
        <v>0.58823529411764708</v>
      </c>
      <c r="R2" s="110">
        <v>0.23529411764705882</v>
      </c>
      <c r="S2" s="111">
        <v>0.23529411764705882</v>
      </c>
    </row>
    <row r="3" spans="2:19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  <c r="O3" s="68">
        <v>13</v>
      </c>
      <c r="P3" s="69">
        <v>14</v>
      </c>
      <c r="Q3" s="68">
        <v>15</v>
      </c>
      <c r="R3" s="69">
        <v>16</v>
      </c>
      <c r="S3" s="68">
        <v>17</v>
      </c>
    </row>
    <row r="4" spans="2:19" x14ac:dyDescent="0.25">
      <c r="C4" s="8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2:19" x14ac:dyDescent="0.25">
      <c r="C5" s="8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19" x14ac:dyDescent="0.25">
      <c r="C6" s="8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19" x14ac:dyDescent="0.25">
      <c r="C7" s="55" t="s">
        <v>122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19" x14ac:dyDescent="0.25">
      <c r="B8" s="55"/>
      <c r="C8" s="55" t="s">
        <v>74</v>
      </c>
      <c r="D8" s="55" t="s">
        <v>123</v>
      </c>
      <c r="E8" s="55"/>
      <c r="F8" s="55"/>
      <c r="G8" s="55"/>
      <c r="H8" s="55"/>
      <c r="I8" s="55"/>
      <c r="J8" s="55"/>
    </row>
    <row r="9" spans="2:19" ht="21" x14ac:dyDescent="0.35">
      <c r="F9" s="63" t="str">
        <f>IF(COUNTIF(C2:J2,"")=0,"","Введите уровень успешности каждого задания")</f>
        <v/>
      </c>
    </row>
    <row r="10" spans="2:19" ht="54" x14ac:dyDescent="0.25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78</v>
      </c>
    </row>
    <row r="11" spans="2:19" ht="31.5" x14ac:dyDescent="0.25">
      <c r="B11" s="64">
        <v>1</v>
      </c>
      <c r="C11" s="85" t="s">
        <v>83</v>
      </c>
      <c r="D11" s="81" t="s">
        <v>84</v>
      </c>
      <c r="E11" s="86" t="s">
        <v>85</v>
      </c>
      <c r="F11" s="77" t="s">
        <v>86</v>
      </c>
      <c r="G11" s="65">
        <v>1</v>
      </c>
      <c r="H11" s="82">
        <f>IF(I11="","",I11*G11)</f>
        <v>1</v>
      </c>
      <c r="I11" s="66">
        <f>IF($C$2="","",$C$2)</f>
        <v>1</v>
      </c>
      <c r="J11" s="65" t="str">
        <f t="shared" ref="J11:J27" si="0">IF(I11="",$F$9,IF(I11&gt;=$A$34,$C$34,IF(I11&gt;=$A$33,$C$33,IF(I11&gt;=$A$32,$C$32,IF(I11&gt;=$A$31,$C$31,$C$30)))))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9" ht="47.25" x14ac:dyDescent="0.25">
      <c r="B12" s="64">
        <v>2</v>
      </c>
      <c r="C12" s="85" t="s">
        <v>87</v>
      </c>
      <c r="D12" s="81" t="s">
        <v>88</v>
      </c>
      <c r="E12" s="86" t="s">
        <v>85</v>
      </c>
      <c r="F12" s="77" t="s">
        <v>86</v>
      </c>
      <c r="G12" s="65">
        <v>1</v>
      </c>
      <c r="H12" s="82">
        <f t="shared" ref="H12:H23" si="1">IF(I12="","",I12*G12)</f>
        <v>0.82352941176470584</v>
      </c>
      <c r="I12" s="66">
        <f>IF($D$2="","",$D$2)</f>
        <v>0.82352941176470584</v>
      </c>
      <c r="J12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9" ht="31.5" x14ac:dyDescent="0.25">
      <c r="B13" s="64">
        <v>3</v>
      </c>
      <c r="C13" s="84" t="s">
        <v>115</v>
      </c>
      <c r="D13" s="81" t="s">
        <v>116</v>
      </c>
      <c r="E13" s="86" t="s">
        <v>85</v>
      </c>
      <c r="F13" s="77" t="s">
        <v>86</v>
      </c>
      <c r="G13" s="65">
        <v>1</v>
      </c>
      <c r="H13" s="82">
        <f>IF(I13="","",I13*G13)</f>
        <v>0.6470588235294118</v>
      </c>
      <c r="I13" s="66">
        <f>IF($E$2="","",$E$2)</f>
        <v>0.6470588235294118</v>
      </c>
      <c r="J13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9" ht="31.5" x14ac:dyDescent="0.25">
      <c r="B14" s="64">
        <v>4</v>
      </c>
      <c r="C14" s="84" t="s">
        <v>89</v>
      </c>
      <c r="D14" s="81" t="s">
        <v>90</v>
      </c>
      <c r="E14" s="86" t="s">
        <v>85</v>
      </c>
      <c r="F14" s="77" t="s">
        <v>86</v>
      </c>
      <c r="G14" s="65">
        <v>1</v>
      </c>
      <c r="H14" s="82">
        <f t="shared" si="1"/>
        <v>0.82352941176470584</v>
      </c>
      <c r="I14" s="66">
        <f>IF($F$2="","",$F$2)</f>
        <v>0.82352941176470584</v>
      </c>
      <c r="J14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9" ht="15.75" x14ac:dyDescent="0.25">
      <c r="B15" s="64">
        <v>5</v>
      </c>
      <c r="C15" s="84" t="s">
        <v>91</v>
      </c>
      <c r="D15" s="81" t="s">
        <v>92</v>
      </c>
      <c r="E15" s="86" t="s">
        <v>85</v>
      </c>
      <c r="F15" s="77" t="s">
        <v>86</v>
      </c>
      <c r="G15" s="65">
        <v>1</v>
      </c>
      <c r="H15" s="82">
        <f t="shared" si="1"/>
        <v>0.88235294117647056</v>
      </c>
      <c r="I15" s="66">
        <f>IF($G$2="","",$G$2)</f>
        <v>0.88235294117647056</v>
      </c>
      <c r="J15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9" ht="15.75" x14ac:dyDescent="0.25">
      <c r="B16" s="64">
        <v>6</v>
      </c>
      <c r="C16" s="84" t="s">
        <v>93</v>
      </c>
      <c r="D16" s="81" t="s">
        <v>94</v>
      </c>
      <c r="E16" s="86" t="s">
        <v>85</v>
      </c>
      <c r="F16" s="77" t="s">
        <v>86</v>
      </c>
      <c r="G16" s="65">
        <v>1</v>
      </c>
      <c r="H16" s="82">
        <f t="shared" si="1"/>
        <v>0.6470588235294118</v>
      </c>
      <c r="I16" s="66">
        <f>IF($H$2="","",$H$2)</f>
        <v>0.6470588235294118</v>
      </c>
      <c r="J16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31.5" x14ac:dyDescent="0.25">
      <c r="B17" s="64">
        <v>7</v>
      </c>
      <c r="C17" s="84" t="s">
        <v>95</v>
      </c>
      <c r="D17" s="81" t="s">
        <v>96</v>
      </c>
      <c r="E17" s="86" t="s">
        <v>85</v>
      </c>
      <c r="F17" s="77" t="s">
        <v>86</v>
      </c>
      <c r="G17" s="65">
        <v>1</v>
      </c>
      <c r="H17" s="82">
        <f t="shared" si="1"/>
        <v>0.58823529411764708</v>
      </c>
      <c r="I17" s="66">
        <f>IF($I$2="","",$I$2)</f>
        <v>0.58823529411764708</v>
      </c>
      <c r="J17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31.5" x14ac:dyDescent="0.25">
      <c r="B18" s="64">
        <v>8</v>
      </c>
      <c r="C18" s="84" t="s">
        <v>97</v>
      </c>
      <c r="D18" s="81" t="s">
        <v>98</v>
      </c>
      <c r="E18" s="86" t="s">
        <v>85</v>
      </c>
      <c r="F18" s="77" t="s">
        <v>86</v>
      </c>
      <c r="G18" s="65">
        <v>1</v>
      </c>
      <c r="H18" s="82">
        <f t="shared" si="1"/>
        <v>0.52941176470588236</v>
      </c>
      <c r="I18" s="66">
        <f>IF($J$2="","",$J$2)</f>
        <v>0.52941176470588236</v>
      </c>
      <c r="J18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 x14ac:dyDescent="0.25">
      <c r="B19" s="64">
        <v>9</v>
      </c>
      <c r="C19" s="84" t="s">
        <v>99</v>
      </c>
      <c r="D19" s="81" t="s">
        <v>100</v>
      </c>
      <c r="E19" s="86" t="s">
        <v>85</v>
      </c>
      <c r="F19" s="77" t="s">
        <v>86</v>
      </c>
      <c r="G19" s="65">
        <v>1</v>
      </c>
      <c r="H19" s="82">
        <f t="shared" si="1"/>
        <v>0.6470588235294118</v>
      </c>
      <c r="I19" s="66">
        <f>IF($K$2="","",$K$2)</f>
        <v>0.6470588235294118</v>
      </c>
      <c r="J19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31.5" x14ac:dyDescent="0.25">
      <c r="B20" s="64">
        <v>10</v>
      </c>
      <c r="C20" s="84" t="s">
        <v>101</v>
      </c>
      <c r="D20" s="81" t="s">
        <v>102</v>
      </c>
      <c r="E20" s="86" t="s">
        <v>85</v>
      </c>
      <c r="F20" s="77" t="s">
        <v>86</v>
      </c>
      <c r="G20" s="65">
        <v>1</v>
      </c>
      <c r="H20" s="82">
        <f t="shared" si="1"/>
        <v>0.6470588235294118</v>
      </c>
      <c r="I20" s="66">
        <f>IF($L$2="","",$L$2)</f>
        <v>0.6470588235294118</v>
      </c>
      <c r="J20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31.5" x14ac:dyDescent="0.25">
      <c r="B21" s="64">
        <v>11</v>
      </c>
      <c r="C21" s="84" t="s">
        <v>103</v>
      </c>
      <c r="D21" s="81" t="s">
        <v>104</v>
      </c>
      <c r="E21" s="86" t="s">
        <v>85</v>
      </c>
      <c r="F21" s="77" t="s">
        <v>86</v>
      </c>
      <c r="G21" s="65">
        <v>1</v>
      </c>
      <c r="H21" s="82">
        <f t="shared" si="1"/>
        <v>0.52941176470588236</v>
      </c>
      <c r="I21" s="66">
        <f>IF($M$2="","",$M$2)</f>
        <v>0.52941176470588236</v>
      </c>
      <c r="J21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0" ht="31.5" x14ac:dyDescent="0.25">
      <c r="B22" s="64">
        <v>12</v>
      </c>
      <c r="C22" s="84" t="s">
        <v>105</v>
      </c>
      <c r="D22" s="81" t="s">
        <v>106</v>
      </c>
      <c r="E22" s="86" t="s">
        <v>85</v>
      </c>
      <c r="F22" s="77" t="s">
        <v>86</v>
      </c>
      <c r="G22" s="65">
        <v>2</v>
      </c>
      <c r="H22" s="82">
        <f t="shared" si="1"/>
        <v>0.88235294117647056</v>
      </c>
      <c r="I22" s="66">
        <f>IF($N$2="","",$N$2)</f>
        <v>0.44117647058823528</v>
      </c>
      <c r="J22" s="65" t="str">
        <f t="shared" si="0"/>
        <v>Данный элемент содержания усвоен на низком уровне. Требуется коррекция.</v>
      </c>
    </row>
    <row r="23" spans="1:10" ht="31.5" x14ac:dyDescent="0.25">
      <c r="B23" s="64">
        <v>13</v>
      </c>
      <c r="C23" s="84" t="s">
        <v>107</v>
      </c>
      <c r="D23" s="81" t="s">
        <v>108</v>
      </c>
      <c r="E23" s="86" t="s">
        <v>85</v>
      </c>
      <c r="F23" s="77" t="s">
        <v>86</v>
      </c>
      <c r="G23" s="65">
        <v>1</v>
      </c>
      <c r="H23" s="82">
        <f t="shared" si="1"/>
        <v>0.70588235294117652</v>
      </c>
      <c r="I23" s="66">
        <f t="shared" ref="I23" si="2">IF($O$2="","",$O$2)</f>
        <v>0.70588235294117652</v>
      </c>
      <c r="J23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10" ht="47.25" x14ac:dyDescent="0.25">
      <c r="B24" s="64">
        <v>14</v>
      </c>
      <c r="C24" s="84" t="s">
        <v>109</v>
      </c>
      <c r="D24" s="81" t="s">
        <v>110</v>
      </c>
      <c r="E24" s="86" t="s">
        <v>85</v>
      </c>
      <c r="F24" s="77" t="s">
        <v>86</v>
      </c>
      <c r="G24" s="65">
        <v>1</v>
      </c>
      <c r="H24" s="82">
        <f t="shared" ref="H24:H26" si="3">IF(I24="","",I24*G24)</f>
        <v>0.6470588235294118</v>
      </c>
      <c r="I24" s="66">
        <f>IF($P$2="","",$P$2)</f>
        <v>0.6470588235294118</v>
      </c>
      <c r="J24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15.75" x14ac:dyDescent="0.25">
      <c r="B25" s="64">
        <v>15</v>
      </c>
      <c r="C25" s="84" t="s">
        <v>111</v>
      </c>
      <c r="D25" s="81" t="s">
        <v>112</v>
      </c>
      <c r="E25" s="86" t="s">
        <v>85</v>
      </c>
      <c r="F25" s="77" t="s">
        <v>86</v>
      </c>
      <c r="G25" s="65">
        <v>1</v>
      </c>
      <c r="H25" s="82">
        <f t="shared" si="3"/>
        <v>0.58823529411764708</v>
      </c>
      <c r="I25" s="66">
        <f>IF($Q$2="","",$Q$2)</f>
        <v>0.58823529411764708</v>
      </c>
      <c r="J25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10" ht="31.5" x14ac:dyDescent="0.25">
      <c r="B26" s="64">
        <v>16</v>
      </c>
      <c r="C26" s="84" t="s">
        <v>113</v>
      </c>
      <c r="D26" s="81" t="s">
        <v>114</v>
      </c>
      <c r="E26" s="86" t="s">
        <v>85</v>
      </c>
      <c r="F26" s="77" t="s">
        <v>86</v>
      </c>
      <c r="G26" s="65">
        <v>1</v>
      </c>
      <c r="H26" s="82">
        <f t="shared" si="3"/>
        <v>0.23529411764705882</v>
      </c>
      <c r="I26" s="66">
        <f>IF($R$2="","",$R$2)</f>
        <v>0.23529411764705882</v>
      </c>
      <c r="J26" s="65" t="str">
        <f t="shared" si="0"/>
        <v>Данный элемент содержания усвоен на крайне низком уровне. Требуется серьёзная коррекция.</v>
      </c>
    </row>
    <row r="27" spans="1:10" ht="15.75" x14ac:dyDescent="0.25">
      <c r="B27" s="64">
        <v>17</v>
      </c>
      <c r="C27" s="84" t="s">
        <v>119</v>
      </c>
      <c r="D27" s="90" t="s">
        <v>120</v>
      </c>
      <c r="E27" s="86" t="s">
        <v>121</v>
      </c>
      <c r="F27" s="77" t="s">
        <v>86</v>
      </c>
      <c r="G27" s="65">
        <v>1</v>
      </c>
      <c r="H27" s="82">
        <f t="shared" ref="H27" si="4">IF(I27="","",I27*G27)</f>
        <v>0.23529411764705882</v>
      </c>
      <c r="I27" s="66">
        <f>IF($S$2="","",$S$2)</f>
        <v>0.23529411764705882</v>
      </c>
      <c r="J27" s="65" t="str">
        <f t="shared" si="0"/>
        <v>Данный элемент содержания усвоен на крайне низком уровне. Требуется серьёзная коррекция.</v>
      </c>
    </row>
    <row r="29" spans="1:10" ht="15.75" x14ac:dyDescent="0.25">
      <c r="A29" t="s">
        <v>77</v>
      </c>
      <c r="B29" t="s">
        <v>76</v>
      </c>
      <c r="C29" s="57" t="s">
        <v>68</v>
      </c>
    </row>
    <row r="30" spans="1:10" ht="15.75" x14ac:dyDescent="0.25">
      <c r="A30" s="56">
        <v>0</v>
      </c>
      <c r="B30" s="56">
        <f>A31-0.01</f>
        <v>0.28999999999999998</v>
      </c>
      <c r="C30" s="58" t="s">
        <v>69</v>
      </c>
    </row>
    <row r="31" spans="1:10" ht="15.75" x14ac:dyDescent="0.25">
      <c r="A31" s="56">
        <v>0.3</v>
      </c>
      <c r="B31" s="56">
        <f t="shared" ref="B31:B33" si="5">A32-0.01</f>
        <v>0.49</v>
      </c>
      <c r="C31" s="58" t="s">
        <v>70</v>
      </c>
    </row>
    <row r="32" spans="1:10" ht="15.75" x14ac:dyDescent="0.25">
      <c r="A32" s="56">
        <v>0.5</v>
      </c>
      <c r="B32" s="56">
        <f t="shared" si="5"/>
        <v>0.69</v>
      </c>
      <c r="C32" s="58" t="s">
        <v>82</v>
      </c>
    </row>
    <row r="33" spans="1:3" ht="15.75" x14ac:dyDescent="0.25">
      <c r="A33" s="56">
        <v>0.7</v>
      </c>
      <c r="B33" s="56">
        <f t="shared" si="5"/>
        <v>0.89</v>
      </c>
      <c r="C33" s="58" t="s">
        <v>71</v>
      </c>
    </row>
    <row r="34" spans="1:3" ht="15.75" x14ac:dyDescent="0.25">
      <c r="A34" s="56">
        <v>0.9</v>
      </c>
      <c r="B34" s="56">
        <v>1</v>
      </c>
      <c r="C34" s="58" t="s">
        <v>72</v>
      </c>
    </row>
  </sheetData>
  <sheetProtection algorithmName="SHA-512" hashValue="bnNaFxF3qW6Ik5yannBm5+1YQQIVGIVIDPhD4r3Kq9XZhtigBcgwLUQ6Gjy3PDm6gNZGNJXzlu7WXbQSW/sOvg==" saltValue="qR0X7Ecp/mPvQxSTo1dvVw==" spinCount="100000" sheet="1" objects="1" scenarios="1"/>
  <conditionalFormatting sqref="A30:C31 J11:J26">
    <cfRule type="expression" dxfId="3" priority="2">
      <formula>$I11&lt;$A$32</formula>
    </cfRule>
  </conditionalFormatting>
  <conditionalFormatting sqref="J27">
    <cfRule type="expression" dxfId="2" priority="1">
      <formula>$I27&lt;$A$32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T34"/>
  <sheetViews>
    <sheetView tabSelected="1" zoomScale="80" zoomScaleNormal="80" workbookViewId="0">
      <selection activeCell="C2" sqref="C2: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0" ht="15.75" customHeight="1" thickBot="1" x14ac:dyDescent="0.3">
      <c r="C1" s="108" t="s">
        <v>75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20" s="61" customFormat="1" ht="15.75" thickBot="1" x14ac:dyDescent="0.3">
      <c r="B2" s="60" t="s">
        <v>73</v>
      </c>
      <c r="C2" s="114">
        <v>100</v>
      </c>
      <c r="D2" s="114">
        <v>82.35294117647058</v>
      </c>
      <c r="E2" s="114">
        <v>64.705882352941174</v>
      </c>
      <c r="F2" s="114">
        <v>82.35294117647058</v>
      </c>
      <c r="G2" s="114">
        <v>88.235294117647058</v>
      </c>
      <c r="H2" s="114">
        <v>64.705882352941174</v>
      </c>
      <c r="I2" s="114">
        <v>58.82352941176471</v>
      </c>
      <c r="J2" s="114">
        <v>52.941176470588239</v>
      </c>
      <c r="K2" s="114">
        <v>64.705882352941174</v>
      </c>
      <c r="L2" s="114">
        <v>64.705882352941174</v>
      </c>
      <c r="M2" s="114">
        <v>52.941176470588239</v>
      </c>
      <c r="N2" s="114">
        <v>29.411764705882355</v>
      </c>
      <c r="O2" s="114">
        <v>29.411764705882355</v>
      </c>
      <c r="P2" s="114">
        <v>70.588235294117652</v>
      </c>
      <c r="Q2" s="114">
        <v>64.705882352941174</v>
      </c>
      <c r="R2" s="114">
        <v>58.82352941176471</v>
      </c>
      <c r="S2" s="114">
        <v>23.52941176470588</v>
      </c>
      <c r="T2" s="114">
        <v>23.52941176470588</v>
      </c>
    </row>
    <row r="3" spans="2:20" ht="25.5" x14ac:dyDescent="0.25"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9">
        <v>8</v>
      </c>
      <c r="K3" s="89">
        <v>9</v>
      </c>
      <c r="L3" s="89">
        <v>10</v>
      </c>
      <c r="M3" s="89" t="s">
        <v>117</v>
      </c>
      <c r="N3" s="89" t="s">
        <v>118</v>
      </c>
      <c r="O3" s="89">
        <v>12</v>
      </c>
      <c r="P3" s="88">
        <v>13</v>
      </c>
      <c r="Q3" s="89">
        <v>14</v>
      </c>
      <c r="R3" s="88">
        <v>15</v>
      </c>
      <c r="S3" s="89">
        <v>16</v>
      </c>
      <c r="T3" s="88">
        <v>17</v>
      </c>
    </row>
    <row r="4" spans="2:20" x14ac:dyDescent="0.25">
      <c r="B4" s="70" t="s">
        <v>81</v>
      </c>
      <c r="C4" s="87">
        <f>IF(LEN(C3)&lt;4,1,1*LEFT(RIGHT(C3,3),1))</f>
        <v>1</v>
      </c>
      <c r="D4" s="87">
        <f t="shared" ref="D4:S4" si="0">IF(LEN(D3)&lt;4,1,1*LEFT(RIGHT(D3,3),1))</f>
        <v>1</v>
      </c>
      <c r="E4" s="87">
        <f t="shared" si="0"/>
        <v>1</v>
      </c>
      <c r="F4" s="87">
        <f t="shared" si="0"/>
        <v>1</v>
      </c>
      <c r="G4" s="87">
        <f t="shared" si="0"/>
        <v>1</v>
      </c>
      <c r="H4" s="87">
        <f t="shared" si="0"/>
        <v>1</v>
      </c>
      <c r="I4" s="87">
        <f t="shared" si="0"/>
        <v>1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1</v>
      </c>
      <c r="N4" s="87">
        <f t="shared" si="0"/>
        <v>2</v>
      </c>
      <c r="O4" s="87">
        <f t="shared" si="0"/>
        <v>1</v>
      </c>
      <c r="P4" s="87">
        <f t="shared" si="0"/>
        <v>1</v>
      </c>
      <c r="Q4" s="87">
        <f t="shared" si="0"/>
        <v>1</v>
      </c>
      <c r="R4" s="87">
        <f t="shared" si="0"/>
        <v>1</v>
      </c>
      <c r="S4" s="87">
        <f t="shared" si="0"/>
        <v>1</v>
      </c>
      <c r="T4" s="87">
        <f t="shared" ref="T4" si="1">IF(LEN(T3)&lt;4,1,1*LEFT(RIGHT(T3,3),1))</f>
        <v>1</v>
      </c>
    </row>
    <row r="5" spans="2:20" x14ac:dyDescent="0.25">
      <c r="B5" s="70" t="s">
        <v>79</v>
      </c>
      <c r="C5" s="87">
        <f>IF(LEN(C3)&lt;4,C3,LEFT(C3,LEN(C3)-4))</f>
        <v>1</v>
      </c>
      <c r="D5" s="87">
        <f t="shared" ref="D5:S5" si="2">IF(LEN(D3)&lt;4,D3,LEFT(D3,LEN(D3)-4))</f>
        <v>2</v>
      </c>
      <c r="E5" s="87">
        <f t="shared" si="2"/>
        <v>3</v>
      </c>
      <c r="F5" s="87">
        <f t="shared" si="2"/>
        <v>4</v>
      </c>
      <c r="G5" s="87">
        <f t="shared" si="2"/>
        <v>5</v>
      </c>
      <c r="H5" s="87">
        <f t="shared" si="2"/>
        <v>6</v>
      </c>
      <c r="I5" s="87">
        <f t="shared" si="2"/>
        <v>7</v>
      </c>
      <c r="J5" s="87">
        <f t="shared" si="2"/>
        <v>8</v>
      </c>
      <c r="K5" s="87">
        <f t="shared" si="2"/>
        <v>9</v>
      </c>
      <c r="L5" s="87">
        <f t="shared" si="2"/>
        <v>10</v>
      </c>
      <c r="M5" s="87" t="str">
        <f t="shared" si="2"/>
        <v>11</v>
      </c>
      <c r="N5" s="87" t="str">
        <f t="shared" si="2"/>
        <v>11</v>
      </c>
      <c r="O5" s="87">
        <f t="shared" si="2"/>
        <v>12</v>
      </c>
      <c r="P5" s="87">
        <f t="shared" si="2"/>
        <v>13</v>
      </c>
      <c r="Q5" s="87">
        <f t="shared" si="2"/>
        <v>14</v>
      </c>
      <c r="R5" s="87">
        <f t="shared" si="2"/>
        <v>15</v>
      </c>
      <c r="S5" s="87">
        <f t="shared" si="2"/>
        <v>16</v>
      </c>
      <c r="T5" s="87">
        <f t="shared" ref="T5" si="3">IF(LEN(T3)&lt;4,T3,LEFT(T3,LEN(T3)-4))</f>
        <v>17</v>
      </c>
    </row>
    <row r="6" spans="2:20" x14ac:dyDescent="0.25">
      <c r="B6" s="70" t="s">
        <v>80</v>
      </c>
      <c r="C6" s="87">
        <f>C4*C2</f>
        <v>100</v>
      </c>
      <c r="D6" s="87">
        <f t="shared" ref="D6:S6" si="4">D4*D2</f>
        <v>82.35294117647058</v>
      </c>
      <c r="E6" s="87">
        <f t="shared" si="4"/>
        <v>64.705882352941174</v>
      </c>
      <c r="F6" s="87">
        <f t="shared" si="4"/>
        <v>82.35294117647058</v>
      </c>
      <c r="G6" s="87">
        <f t="shared" si="4"/>
        <v>88.235294117647058</v>
      </c>
      <c r="H6" s="87">
        <f t="shared" si="4"/>
        <v>64.705882352941174</v>
      </c>
      <c r="I6" s="87">
        <f t="shared" si="4"/>
        <v>58.82352941176471</v>
      </c>
      <c r="J6" s="87">
        <f t="shared" si="4"/>
        <v>52.941176470588239</v>
      </c>
      <c r="K6" s="87">
        <f t="shared" si="4"/>
        <v>64.705882352941174</v>
      </c>
      <c r="L6" s="87">
        <f t="shared" si="4"/>
        <v>64.705882352941174</v>
      </c>
      <c r="M6" s="87">
        <f t="shared" si="4"/>
        <v>52.941176470588239</v>
      </c>
      <c r="N6" s="87">
        <f t="shared" si="4"/>
        <v>58.82352941176471</v>
      </c>
      <c r="O6" s="87">
        <f t="shared" si="4"/>
        <v>29.411764705882355</v>
      </c>
      <c r="P6" s="87">
        <f t="shared" si="4"/>
        <v>70.588235294117652</v>
      </c>
      <c r="Q6" s="87">
        <f t="shared" si="4"/>
        <v>64.705882352941174</v>
      </c>
      <c r="R6" s="87">
        <f t="shared" si="4"/>
        <v>58.82352941176471</v>
      </c>
      <c r="S6" s="87">
        <f t="shared" si="4"/>
        <v>23.52941176470588</v>
      </c>
      <c r="T6" s="87">
        <f t="shared" ref="T6" si="5">T4*T2</f>
        <v>23.52941176470588</v>
      </c>
    </row>
    <row r="7" spans="2:20" x14ac:dyDescent="0.25">
      <c r="C7" s="55" t="str">
        <f>'10-А'!C7</f>
        <v>КДР по русскому языку (10 кл.) 19.12.2018 г.</v>
      </c>
    </row>
    <row r="8" spans="2:20" x14ac:dyDescent="0.25">
      <c r="C8" s="55" t="s">
        <v>74</v>
      </c>
      <c r="D8" s="55" t="s">
        <v>124</v>
      </c>
    </row>
    <row r="9" spans="2:20" ht="21" x14ac:dyDescent="0.35">
      <c r="F9" s="79" t="str">
        <f>IF(COUNTIF(C2:S2,"")=0,"","Введите уровень успешности каждого задания")</f>
        <v/>
      </c>
    </row>
    <row r="10" spans="2:20" ht="94.5" x14ac:dyDescent="0.25">
      <c r="B10" s="80" t="s">
        <v>60</v>
      </c>
      <c r="C10" s="80" t="s">
        <v>62</v>
      </c>
      <c r="D10" s="80" t="s">
        <v>63</v>
      </c>
      <c r="E10" s="80" t="s">
        <v>66</v>
      </c>
      <c r="F10" s="75" t="s">
        <v>64</v>
      </c>
      <c r="G10" s="75" t="s">
        <v>65</v>
      </c>
      <c r="H10" s="75" t="s">
        <v>61</v>
      </c>
      <c r="I10" s="75" t="s">
        <v>67</v>
      </c>
      <c r="J10" s="75" t="s">
        <v>78</v>
      </c>
    </row>
    <row r="11" spans="2:20" ht="31.5" x14ac:dyDescent="0.25">
      <c r="B11" s="76">
        <f>'10-А'!B11</f>
        <v>1</v>
      </c>
      <c r="C11" s="85" t="str">
        <f>'10-А'!C11</f>
        <v xml:space="preserve">Орфоэпические нормы (постановка ударения) </v>
      </c>
      <c r="D11" s="81" t="str">
        <f>'10-А'!D11</f>
        <v xml:space="preserve">9.1 </v>
      </c>
      <c r="E11" s="86" t="str">
        <f>'10-А'!E11</f>
        <v xml:space="preserve">1.1 </v>
      </c>
      <c r="F11" s="77" t="str">
        <f>'10-А'!F11</f>
        <v xml:space="preserve">Базовый </v>
      </c>
      <c r="G11" s="65">
        <f>'10-А'!G11</f>
        <v>1</v>
      </c>
      <c r="H11" s="82">
        <f>IF(I11="","",I11*G11)</f>
        <v>1</v>
      </c>
      <c r="I11" s="78">
        <f>IF(COUNTIFS($C$5:$T$5,$B11,$C$2:$T$2,"")=0,SUMIFS($C$6:$T$6,$C$5:$T$5,$B11)/$G11/100,"")</f>
        <v>1</v>
      </c>
      <c r="J11" s="77" t="str">
        <f t="shared" ref="J11:J27" si="6">IF(I11="",$F$9,IF(I11&gt;=$A$34,$C$34,IF(I11&gt;=$A$33,$C$33,IF(I11&gt;=$A$32,$C$32,IF(I11&gt;=$A$31,$C$31,$C$30)))))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20" ht="47.25" x14ac:dyDescent="0.25">
      <c r="B12" s="76">
        <f>'10-А'!B12</f>
        <v>2</v>
      </c>
      <c r="C12" s="85" t="str">
        <f>'10-А'!C12</f>
        <v xml:space="preserve">Лексические нормы (употребление слова в соответствии с точным лексическим значением) </v>
      </c>
      <c r="D12" s="81" t="str">
        <f>'10-А'!D12</f>
        <v xml:space="preserve">9. 2 </v>
      </c>
      <c r="E12" s="86" t="str">
        <f>'10-А'!E12</f>
        <v xml:space="preserve">1.1 </v>
      </c>
      <c r="F12" s="77" t="str">
        <f>'10-А'!F12</f>
        <v xml:space="preserve">Базовый </v>
      </c>
      <c r="G12" s="65">
        <f>'10-А'!G12</f>
        <v>1</v>
      </c>
      <c r="H12" s="82">
        <f t="shared" ref="H12:H27" si="7">IF(I12="","",I12*G12)</f>
        <v>0.82352941176470584</v>
      </c>
      <c r="I12" s="78">
        <f t="shared" ref="I12:I26" si="8">IF(COUNTIFS($C$5:$T$5,$B12,$C$2:$T$2,"")=0,SUMIFS($C$6:$T$6,$C$5:$T$5,$B12)/$G12/100,"")</f>
        <v>0.82352941176470584</v>
      </c>
      <c r="J12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0" ht="31.5" x14ac:dyDescent="0.25">
      <c r="B13" s="76">
        <f>'10-А'!B13</f>
        <v>3</v>
      </c>
      <c r="C13" s="85" t="str">
        <f>'10-А'!C13</f>
        <v xml:space="preserve">Лексические нормы (исправление лексических ошибок) </v>
      </c>
      <c r="D13" s="81" t="str">
        <f>'10-А'!D13</f>
        <v xml:space="preserve">9.2 </v>
      </c>
      <c r="E13" s="86" t="str">
        <f>'10-А'!E13</f>
        <v xml:space="preserve">1.1 </v>
      </c>
      <c r="F13" s="77" t="str">
        <f>'10-А'!F13</f>
        <v xml:space="preserve">Базовый </v>
      </c>
      <c r="G13" s="65">
        <f>'10-А'!G13</f>
        <v>1</v>
      </c>
      <c r="H13" s="82">
        <f t="shared" si="7"/>
        <v>0.64705882352941169</v>
      </c>
      <c r="I13" s="78">
        <f t="shared" si="8"/>
        <v>0.64705882352941169</v>
      </c>
      <c r="J13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0" ht="31.5" x14ac:dyDescent="0.25">
      <c r="B14" s="76">
        <f>'10-А'!B14</f>
        <v>4</v>
      </c>
      <c r="C14" s="85" t="str">
        <f>'10-А'!C14</f>
        <v xml:space="preserve">Морфологические нормы (образование форм слова) </v>
      </c>
      <c r="D14" s="81" t="str">
        <f>'10-А'!D14</f>
        <v xml:space="preserve">9.3 </v>
      </c>
      <c r="E14" s="86" t="str">
        <f>'10-А'!E14</f>
        <v xml:space="preserve">1.1 </v>
      </c>
      <c r="F14" s="77" t="str">
        <f>'10-А'!F14</f>
        <v xml:space="preserve">Базовый </v>
      </c>
      <c r="G14" s="65">
        <f>'10-А'!G14</f>
        <v>1</v>
      </c>
      <c r="H14" s="82">
        <f t="shared" si="7"/>
        <v>0.82352941176470584</v>
      </c>
      <c r="I14" s="78">
        <f t="shared" si="8"/>
        <v>0.82352941176470584</v>
      </c>
      <c r="J14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0" ht="15.75" x14ac:dyDescent="0.25">
      <c r="B15" s="76">
        <f>'10-А'!B15</f>
        <v>5</v>
      </c>
      <c r="C15" s="85" t="str">
        <f>'10-А'!C15</f>
        <v xml:space="preserve">Правописание корней </v>
      </c>
      <c r="D15" s="81" t="str">
        <f>'10-А'!D15</f>
        <v xml:space="preserve">6.5 </v>
      </c>
      <c r="E15" s="86" t="str">
        <f>'10-А'!E15</f>
        <v xml:space="preserve">1.1 </v>
      </c>
      <c r="F15" s="77" t="str">
        <f>'10-А'!F15</f>
        <v xml:space="preserve">Базовый </v>
      </c>
      <c r="G15" s="65">
        <f>'10-А'!G15</f>
        <v>1</v>
      </c>
      <c r="H15" s="82">
        <f t="shared" si="7"/>
        <v>0.88235294117647056</v>
      </c>
      <c r="I15" s="78">
        <f t="shared" si="8"/>
        <v>0.88235294117647056</v>
      </c>
      <c r="J15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0" ht="15.75" x14ac:dyDescent="0.25">
      <c r="B16" s="76">
        <f>'10-А'!B16</f>
        <v>6</v>
      </c>
      <c r="C16" s="85" t="str">
        <f>'10-А'!C16</f>
        <v xml:space="preserve">Правописание приставок </v>
      </c>
      <c r="D16" s="81" t="str">
        <f>'10-А'!D16</f>
        <v xml:space="preserve">6.6 </v>
      </c>
      <c r="E16" s="86" t="str">
        <f>'10-А'!E16</f>
        <v xml:space="preserve">1.1 </v>
      </c>
      <c r="F16" s="77" t="str">
        <f>'10-А'!F16</f>
        <v xml:space="preserve">Базовый </v>
      </c>
      <c r="G16" s="65">
        <f>'10-А'!G16</f>
        <v>1</v>
      </c>
      <c r="H16" s="82">
        <f t="shared" si="7"/>
        <v>0.64705882352941169</v>
      </c>
      <c r="I16" s="78">
        <f t="shared" si="8"/>
        <v>0.64705882352941169</v>
      </c>
      <c r="J16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31.5" x14ac:dyDescent="0.25">
      <c r="B17" s="76">
        <f>'10-А'!B17</f>
        <v>7</v>
      </c>
      <c r="C17" s="85" t="str">
        <f>'10-А'!C17</f>
        <v xml:space="preserve">Правописание суффиксов различных частей речи личных окончаний </v>
      </c>
      <c r="D17" s="81" t="str">
        <f>'10-А'!D17</f>
        <v xml:space="preserve">6.7 </v>
      </c>
      <c r="E17" s="86" t="str">
        <f>'10-А'!E17</f>
        <v xml:space="preserve">1.1 </v>
      </c>
      <c r="F17" s="77" t="str">
        <f>'10-А'!F17</f>
        <v xml:space="preserve">Базовый </v>
      </c>
      <c r="G17" s="65">
        <f>'10-А'!G17</f>
        <v>1</v>
      </c>
      <c r="H17" s="82">
        <f t="shared" si="7"/>
        <v>0.58823529411764708</v>
      </c>
      <c r="I17" s="78">
        <f t="shared" si="8"/>
        <v>0.58823529411764708</v>
      </c>
      <c r="J17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31.5" x14ac:dyDescent="0.25">
      <c r="B18" s="76">
        <f>'10-А'!B18</f>
        <v>8</v>
      </c>
      <c r="C18" s="85" t="str">
        <f>'10-А'!C18</f>
        <v xml:space="preserve">Правописание личных окончаний глаголов и суффиксов причастий </v>
      </c>
      <c r="D18" s="81" t="str">
        <f>'10-А'!D18</f>
        <v xml:space="preserve">6.10 </v>
      </c>
      <c r="E18" s="86" t="str">
        <f>'10-А'!E18</f>
        <v xml:space="preserve">1.1 </v>
      </c>
      <c r="F18" s="77" t="str">
        <f>'10-А'!F18</f>
        <v xml:space="preserve">Базовый </v>
      </c>
      <c r="G18" s="65">
        <f>'10-А'!G18</f>
        <v>1</v>
      </c>
      <c r="H18" s="82">
        <f t="shared" si="7"/>
        <v>0.52941176470588236</v>
      </c>
      <c r="I18" s="78">
        <f t="shared" si="8"/>
        <v>0.52941176470588236</v>
      </c>
      <c r="J18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 x14ac:dyDescent="0.25">
      <c r="B19" s="76">
        <f>'10-А'!B19</f>
        <v>9</v>
      </c>
      <c r="C19" s="85" t="str">
        <f>'10-А'!C19</f>
        <v xml:space="preserve">Правописание НЕ, НИ с разными частями речи </v>
      </c>
      <c r="D19" s="81" t="str">
        <f>'10-А'!D19</f>
        <v xml:space="preserve">6.11; 6.13 </v>
      </c>
      <c r="E19" s="86" t="str">
        <f>'10-А'!E19</f>
        <v xml:space="preserve">1.1 </v>
      </c>
      <c r="F19" s="77" t="str">
        <f>'10-А'!F19</f>
        <v xml:space="preserve">Базовый </v>
      </c>
      <c r="G19" s="65">
        <f>'10-А'!G19</f>
        <v>1</v>
      </c>
      <c r="H19" s="82">
        <f t="shared" si="7"/>
        <v>0.64705882352941169</v>
      </c>
      <c r="I19" s="78">
        <f t="shared" si="8"/>
        <v>0.64705882352941169</v>
      </c>
      <c r="J19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31.5" x14ac:dyDescent="0.25">
      <c r="B20" s="76">
        <f>'10-А'!B20</f>
        <v>10</v>
      </c>
      <c r="C20" s="85" t="str">
        <f>'10-А'!C20</f>
        <v xml:space="preserve">Слитное, раздельное, дефисное написание слов </v>
      </c>
      <c r="D20" s="81" t="str">
        <f>'10-А'!D20</f>
        <v xml:space="preserve">6.16 </v>
      </c>
      <c r="E20" s="86" t="str">
        <f>'10-А'!E20</f>
        <v xml:space="preserve">1.1 </v>
      </c>
      <c r="F20" s="77" t="str">
        <f>'10-А'!F20</f>
        <v xml:space="preserve">Базовый </v>
      </c>
      <c r="G20" s="65">
        <f>'10-А'!G20</f>
        <v>1</v>
      </c>
      <c r="H20" s="82">
        <f t="shared" si="7"/>
        <v>0.64705882352941169</v>
      </c>
      <c r="I20" s="78">
        <f t="shared" si="8"/>
        <v>0.64705882352941169</v>
      </c>
      <c r="J20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31.5" x14ac:dyDescent="0.25">
      <c r="B21" s="76">
        <f>'10-А'!B21</f>
        <v>11</v>
      </c>
      <c r="C21" s="85" t="str">
        <f>'10-А'!C21</f>
        <v xml:space="preserve">Правописание -Н-, -НН- в разных частях речи </v>
      </c>
      <c r="D21" s="81" t="str">
        <f>'10-А'!D21</f>
        <v xml:space="preserve">6.8 </v>
      </c>
      <c r="E21" s="86" t="str">
        <f>'10-А'!E21</f>
        <v xml:space="preserve">1.1 </v>
      </c>
      <c r="F21" s="77" t="str">
        <f>'10-А'!F21</f>
        <v xml:space="preserve">Базовый </v>
      </c>
      <c r="G21" s="65">
        <f>'10-А'!G21</f>
        <v>1</v>
      </c>
      <c r="H21" s="82">
        <f t="shared" si="7"/>
        <v>1.1176470588235297</v>
      </c>
      <c r="I21" s="78">
        <f>IF(COUNTIFS($C$5:$T$5,$B21,$C$2:$T$2,"")=0,SUMIFS($C$6:$T$6,$C$5:$T$5,$B21)/$G21/100,"")</f>
        <v>1.1176470588235297</v>
      </c>
      <c r="J21" s="77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2" spans="1:10" ht="31.5" x14ac:dyDescent="0.25">
      <c r="B22" s="76">
        <f>'10-А'!B22</f>
        <v>12</v>
      </c>
      <c r="C22" s="85" t="str">
        <f>'10-А'!C22</f>
        <v xml:space="preserve">Знаки препинания в ССП и простом предложении с однородными членами  </v>
      </c>
      <c r="D22" s="81" t="str">
        <f>'10-А'!D22</f>
        <v xml:space="preserve">7.2; 7.18 </v>
      </c>
      <c r="E22" s="86" t="str">
        <f>'10-А'!E22</f>
        <v xml:space="preserve">1.1 </v>
      </c>
      <c r="F22" s="77" t="str">
        <f>'10-А'!F22</f>
        <v xml:space="preserve">Базовый </v>
      </c>
      <c r="G22" s="65">
        <f>'10-А'!G22</f>
        <v>2</v>
      </c>
      <c r="H22" s="82">
        <f t="shared" si="7"/>
        <v>0.29411764705882354</v>
      </c>
      <c r="I22" s="78">
        <f t="shared" si="8"/>
        <v>0.14705882352941177</v>
      </c>
      <c r="J22" s="77" t="str">
        <f t="shared" si="6"/>
        <v>Данный элемент содержания усвоен на крайне низком уровне. Требуется серьёзная коррекция.</v>
      </c>
    </row>
    <row r="23" spans="1:10" ht="31.5" x14ac:dyDescent="0.25">
      <c r="B23" s="76">
        <f>'10-А'!B23</f>
        <v>13</v>
      </c>
      <c r="C23" s="85" t="str">
        <f>'10-А'!C23</f>
        <v xml:space="preserve">Знаки препинания в предложениях с обособленными членами </v>
      </c>
      <c r="D23" s="81" t="str">
        <f>'10-А'!D23</f>
        <v xml:space="preserve">7.7 </v>
      </c>
      <c r="E23" s="86" t="str">
        <f>'10-А'!E23</f>
        <v xml:space="preserve">1.1 </v>
      </c>
      <c r="F23" s="77" t="str">
        <f>'10-А'!F23</f>
        <v xml:space="preserve">Базовый </v>
      </c>
      <c r="G23" s="65">
        <f>'10-А'!G23</f>
        <v>1</v>
      </c>
      <c r="H23" s="82">
        <f t="shared" si="7"/>
        <v>0.70588235294117652</v>
      </c>
      <c r="I23" s="78">
        <f t="shared" si="8"/>
        <v>0.70588235294117652</v>
      </c>
      <c r="J23" s="77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10" ht="47.25" x14ac:dyDescent="0.25">
      <c r="B24" s="76">
        <f>'10-А'!B24</f>
        <v>14</v>
      </c>
      <c r="C24" s="85" t="str">
        <f>'10-А'!C24</f>
        <v xml:space="preserve">Знаки препинания при словах и конструкциях, грамматически не связанных с членами предложения </v>
      </c>
      <c r="D24" s="81" t="str">
        <f>'10-А'!D24</f>
        <v xml:space="preserve">7.8 </v>
      </c>
      <c r="E24" s="86" t="str">
        <f>'10-А'!E24</f>
        <v xml:space="preserve">1.1 </v>
      </c>
      <c r="F24" s="77" t="str">
        <f>'10-А'!F24</f>
        <v xml:space="preserve">Базовый </v>
      </c>
      <c r="G24" s="65">
        <f>'10-А'!G24</f>
        <v>1</v>
      </c>
      <c r="H24" s="82">
        <f t="shared" si="7"/>
        <v>0.64705882352941169</v>
      </c>
      <c r="I24" s="78">
        <f t="shared" si="8"/>
        <v>0.64705882352941169</v>
      </c>
      <c r="J24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15.75" x14ac:dyDescent="0.25">
      <c r="B25" s="76">
        <f>'10-А'!B25</f>
        <v>15</v>
      </c>
      <c r="C25" s="85" t="str">
        <f>'10-А'!C25</f>
        <v xml:space="preserve">Знаки препинания в СПП </v>
      </c>
      <c r="D25" s="81" t="str">
        <f>'10-А'!D25</f>
        <v xml:space="preserve">7.12 </v>
      </c>
      <c r="E25" s="86" t="str">
        <f>'10-А'!E25</f>
        <v xml:space="preserve">1.1 </v>
      </c>
      <c r="F25" s="77" t="str">
        <f>'10-А'!F25</f>
        <v xml:space="preserve">Базовый </v>
      </c>
      <c r="G25" s="65">
        <f>'10-А'!G25</f>
        <v>1</v>
      </c>
      <c r="H25" s="82">
        <f t="shared" si="7"/>
        <v>0.58823529411764708</v>
      </c>
      <c r="I25" s="78">
        <f t="shared" si="8"/>
        <v>0.58823529411764708</v>
      </c>
      <c r="J25" s="77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10" ht="31.5" x14ac:dyDescent="0.25">
      <c r="B26" s="76">
        <f>'10-А'!B26</f>
        <v>16</v>
      </c>
      <c r="C26" s="85" t="str">
        <f>'10-А'!C26</f>
        <v xml:space="preserve">Знаки препинания в СП с разными видами связи </v>
      </c>
      <c r="D26" s="81" t="str">
        <f>'10-А'!D26</f>
        <v xml:space="preserve">7.13; 7.15 </v>
      </c>
      <c r="E26" s="86" t="str">
        <f>'10-А'!E26</f>
        <v xml:space="preserve">1.1 </v>
      </c>
      <c r="F26" s="77" t="str">
        <f>'10-А'!F26</f>
        <v xml:space="preserve">Базовый </v>
      </c>
      <c r="G26" s="65">
        <f>'10-А'!G26</f>
        <v>1</v>
      </c>
      <c r="H26" s="82">
        <f t="shared" si="7"/>
        <v>0.23529411764705879</v>
      </c>
      <c r="I26" s="78">
        <f t="shared" si="8"/>
        <v>0.23529411764705879</v>
      </c>
      <c r="J26" s="77" t="str">
        <f t="shared" si="6"/>
        <v>Данный элемент содержания усвоен на крайне низком уровне. Требуется серьёзная коррекция.</v>
      </c>
    </row>
    <row r="27" spans="1:10" ht="15.75" x14ac:dyDescent="0.25">
      <c r="B27" s="76">
        <f>'10-А'!B27</f>
        <v>17</v>
      </c>
      <c r="C27" s="85" t="str">
        <f>'10-А'!C27</f>
        <v>Пунктуационный анализ текста</v>
      </c>
      <c r="D27" s="81" t="str">
        <f>'10-А'!D27</f>
        <v>7.16 – 7.19</v>
      </c>
      <c r="E27" s="86" t="str">
        <f>'10-А'!E27</f>
        <v>1.1</v>
      </c>
      <c r="F27" s="77" t="str">
        <f>'10-А'!F27</f>
        <v xml:space="preserve">Базовый </v>
      </c>
      <c r="G27" s="65">
        <f>'10-А'!G27</f>
        <v>1</v>
      </c>
      <c r="H27" s="82">
        <f t="shared" si="7"/>
        <v>0.23529411764705879</v>
      </c>
      <c r="I27" s="78">
        <f>IF(COUNTIFS($C$5:$T$5,$B27,$C$2:$T$2,"")=0,SUMIFS($C$6:$T$6,$C$5:$T$5,$B27)/$G27/100,"")</f>
        <v>0.23529411764705879</v>
      </c>
      <c r="J27" s="77" t="str">
        <f t="shared" si="6"/>
        <v>Данный элемент содержания усвоен на крайне низком уровне. Требуется серьёзная коррекция.</v>
      </c>
    </row>
    <row r="29" spans="1:10" ht="15.75" x14ac:dyDescent="0.25">
      <c r="A29" s="71" t="s">
        <v>77</v>
      </c>
      <c r="B29" s="71" t="s">
        <v>76</v>
      </c>
      <c r="C29" s="72" t="s">
        <v>68</v>
      </c>
    </row>
    <row r="30" spans="1:10" ht="15.75" x14ac:dyDescent="0.25">
      <c r="A30" s="73">
        <v>0</v>
      </c>
      <c r="B30" s="73">
        <f>A31-0.01</f>
        <v>0.28999999999999998</v>
      </c>
      <c r="C30" s="74" t="s">
        <v>69</v>
      </c>
    </row>
    <row r="31" spans="1:10" ht="15.75" x14ac:dyDescent="0.25">
      <c r="A31" s="73">
        <v>0.3</v>
      </c>
      <c r="B31" s="73">
        <f t="shared" ref="B31:B33" si="9">A32-0.01</f>
        <v>0.49</v>
      </c>
      <c r="C31" s="74" t="s">
        <v>70</v>
      </c>
    </row>
    <row r="32" spans="1:10" ht="15.75" x14ac:dyDescent="0.25">
      <c r="A32" s="73">
        <v>0.5</v>
      </c>
      <c r="B32" s="73">
        <f t="shared" si="9"/>
        <v>0.69</v>
      </c>
      <c r="C32" s="74" t="s">
        <v>82</v>
      </c>
    </row>
    <row r="33" spans="1:3" ht="15.75" x14ac:dyDescent="0.25">
      <c r="A33" s="73">
        <v>0.7</v>
      </c>
      <c r="B33" s="73">
        <f t="shared" si="9"/>
        <v>0.89</v>
      </c>
      <c r="C33" s="74" t="s">
        <v>71</v>
      </c>
    </row>
    <row r="34" spans="1:3" ht="15.75" x14ac:dyDescent="0.25">
      <c r="A34" s="73">
        <v>0.9</v>
      </c>
      <c r="B34" s="73">
        <v>1</v>
      </c>
      <c r="C34" s="74" t="s">
        <v>72</v>
      </c>
    </row>
  </sheetData>
  <sheetProtection algorithmName="SHA-512" hashValue="jbF5VNAI+J/LnycN0aNaN6KysXKH1FCMO5oIZ9jIhQODPkKSu62P8MoCFzgE/b96r8XH2PhVyk1jFjTfivKXEA==" saltValue="QRRTVvnsx4oveo6bDorSRw==" spinCount="100000" sheet="1" objects="1" scenarios="1"/>
  <mergeCells count="1">
    <mergeCell ref="C1:N1"/>
  </mergeCells>
  <conditionalFormatting sqref="A30:C31 J11:J26">
    <cfRule type="expression" dxfId="1" priority="1787">
      <formula>$I11&lt;$A$32</formula>
    </cfRule>
  </conditionalFormatting>
  <conditionalFormatting sqref="J27">
    <cfRule type="expression" dxfId="0" priority="1">
      <formula>$I27&lt;$A$32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10-А</vt:lpstr>
      <vt:lpstr>Анализ СОШ №30</vt:lpstr>
      <vt:lpstr>'10-А'!Область_печати</vt:lpstr>
      <vt:lpstr>'Анализ СОШ №30'!Область_печати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Пользователь Windows</cp:lastModifiedBy>
  <cp:lastPrinted>2017-01-14T08:25:03Z</cp:lastPrinted>
  <dcterms:created xsi:type="dcterms:W3CDTF">2006-09-28T05:33:49Z</dcterms:created>
  <dcterms:modified xsi:type="dcterms:W3CDTF">2018-12-20T18:15:19Z</dcterms:modified>
</cp:coreProperties>
</file>