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 defaultThemeVersion="124226"/>
  <bookViews>
    <workbookView xWindow="0" yWindow="0" windowWidth="19200" windowHeight="10335" firstSheet="2" activeTab="2"/>
  </bookViews>
  <sheets>
    <sheet name="Форма_3" sheetId="9" state="hidden" r:id="rId1"/>
    <sheet name="Areas" sheetId="10" state="hidden" r:id="rId2"/>
    <sheet name="Анализ 11-А" sheetId="25" r:id="rId3"/>
    <sheet name="Анализ СОШ № 30" sheetId="27" r:id="rId4"/>
  </sheets>
  <definedNames>
    <definedName name="Hfc" comment="Список сокращений типов классов и их расшифровка">#REF!</definedName>
    <definedName name="_xlnm.Print_Area" localSheetId="2">'Анализ 11-А'!$A$7:$J$26</definedName>
    <definedName name="_xlnm.Print_Area" localSheetId="3">'Анализ СОШ № 30'!$A$7:$K$26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25725" calcMode="manual"/>
</workbook>
</file>

<file path=xl/calcChain.xml><?xml version="1.0" encoding="utf-8"?>
<calcChain xmlns="http://schemas.openxmlformats.org/spreadsheetml/2006/main">
  <c r="I19" i="25"/>
  <c r="I18"/>
  <c r="H18" s="1"/>
  <c r="I17"/>
  <c r="I16"/>
  <c r="I15"/>
  <c r="I14"/>
  <c r="I13"/>
  <c r="I12"/>
  <c r="I11"/>
  <c r="H11" s="1"/>
  <c r="G18" i="27"/>
  <c r="G12"/>
  <c r="G13"/>
  <c r="G14"/>
  <c r="G15"/>
  <c r="D18"/>
  <c r="E18"/>
  <c r="F18"/>
  <c r="C18"/>
  <c r="B12"/>
  <c r="B13"/>
  <c r="B14"/>
  <c r="B15"/>
  <c r="B16"/>
  <c r="B17"/>
  <c r="B18"/>
  <c r="B19"/>
  <c r="B11"/>
  <c r="J18" i="25" l="1"/>
  <c r="H17"/>
  <c r="G17" i="27"/>
  <c r="G16"/>
  <c r="G11"/>
  <c r="G19"/>
  <c r="F19"/>
  <c r="E19"/>
  <c r="D19"/>
  <c r="C19"/>
  <c r="F17"/>
  <c r="E17"/>
  <c r="D17"/>
  <c r="C17"/>
  <c r="F16"/>
  <c r="E16"/>
  <c r="D16"/>
  <c r="C16"/>
  <c r="F15"/>
  <c r="E15"/>
  <c r="D15"/>
  <c r="C15"/>
  <c r="F14"/>
  <c r="E14"/>
  <c r="D14"/>
  <c r="C14"/>
  <c r="F13"/>
  <c r="E13"/>
  <c r="D13"/>
  <c r="C13"/>
  <c r="F12"/>
  <c r="E12"/>
  <c r="D12"/>
  <c r="C12"/>
  <c r="F11"/>
  <c r="E11"/>
  <c r="D11"/>
  <c r="C11"/>
  <c r="C7"/>
  <c r="R6"/>
  <c r="R5"/>
  <c r="R4"/>
  <c r="D4"/>
  <c r="D6" s="1"/>
  <c r="I12" s="1"/>
  <c r="C4"/>
  <c r="C6" s="1"/>
  <c r="I11" s="1"/>
  <c r="E4"/>
  <c r="F4"/>
  <c r="F6" s="1"/>
  <c r="I14" s="1"/>
  <c r="G4"/>
  <c r="G6" s="1"/>
  <c r="H4"/>
  <c r="I4"/>
  <c r="I6" s="1"/>
  <c r="J4"/>
  <c r="J6" s="1"/>
  <c r="K4"/>
  <c r="L4"/>
  <c r="M4"/>
  <c r="N4"/>
  <c r="N6" s="1"/>
  <c r="I18" s="1"/>
  <c r="H18" s="1"/>
  <c r="O4"/>
  <c r="O6" s="1"/>
  <c r="I19" s="1"/>
  <c r="P4"/>
  <c r="Q4"/>
  <c r="Q6" s="1"/>
  <c r="C5"/>
  <c r="D5"/>
  <c r="E5"/>
  <c r="F5"/>
  <c r="G5"/>
  <c r="H5"/>
  <c r="I5"/>
  <c r="J5"/>
  <c r="K5"/>
  <c r="L5"/>
  <c r="M5"/>
  <c r="N5"/>
  <c r="O5"/>
  <c r="P5"/>
  <c r="Q5"/>
  <c r="E6"/>
  <c r="I13" s="1"/>
  <c r="H6"/>
  <c r="K6"/>
  <c r="I15" s="1"/>
  <c r="L6"/>
  <c r="I16" s="1"/>
  <c r="M6"/>
  <c r="I17" s="1"/>
  <c r="P6"/>
  <c r="F9"/>
  <c r="B22"/>
  <c r="B23"/>
  <c r="B24"/>
  <c r="B25"/>
  <c r="J18" l="1"/>
  <c r="J16"/>
  <c r="J15"/>
  <c r="J12"/>
  <c r="J13"/>
  <c r="J19"/>
  <c r="H14"/>
  <c r="H11"/>
  <c r="J17"/>
  <c r="H16"/>
  <c r="H19" i="25"/>
  <c r="H15" i="27" l="1"/>
  <c r="J14"/>
  <c r="H13"/>
  <c r="H12"/>
  <c r="H19"/>
  <c r="H17"/>
  <c r="J11"/>
  <c r="H16" i="25"/>
  <c r="H15"/>
  <c r="H14"/>
  <c r="H13"/>
  <c r="H12"/>
  <c r="F9"/>
  <c r="J15" l="1"/>
  <c r="J19"/>
  <c r="J12"/>
  <c r="J16"/>
  <c r="J13"/>
  <c r="J17"/>
  <c r="J14"/>
  <c r="J11"/>
  <c r="B23"/>
  <c r="B24"/>
  <c r="B25"/>
  <c r="B22"/>
  <c r="AD54" i="9" l="1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AD8"/>
  <c r="AC8"/>
  <c r="AB8"/>
  <c r="AA8"/>
  <c r="Z8"/>
  <c r="Y8"/>
  <c r="X8"/>
  <c r="W8"/>
  <c r="V8"/>
  <c r="U8"/>
  <c r="T8"/>
  <c r="S8"/>
  <c r="R8"/>
  <c r="Q8"/>
  <c r="Q2" s="1"/>
  <c r="P8"/>
  <c r="O8"/>
  <c r="N8"/>
  <c r="M8"/>
  <c r="M2" s="1"/>
  <c r="L8"/>
  <c r="K8"/>
  <c r="J8"/>
  <c r="I8"/>
  <c r="H8"/>
  <c r="G8"/>
  <c r="F8"/>
  <c r="E8"/>
  <c r="D8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AD6"/>
  <c r="AC6"/>
  <c r="AB6"/>
  <c r="AA6"/>
  <c r="Z6"/>
  <c r="Y6"/>
  <c r="X6"/>
  <c r="W6"/>
  <c r="V6"/>
  <c r="U6"/>
  <c r="T6"/>
  <c r="S6"/>
  <c r="S2" s="1"/>
  <c r="R6"/>
  <c r="Q6"/>
  <c r="P6"/>
  <c r="O6"/>
  <c r="O2" s="1"/>
  <c r="N6"/>
  <c r="M6"/>
  <c r="L6"/>
  <c r="K6"/>
  <c r="K2" s="1"/>
  <c r="J6"/>
  <c r="I6"/>
  <c r="I2" s="1"/>
  <c r="H6"/>
  <c r="G6"/>
  <c r="G2" s="1"/>
  <c r="F6"/>
  <c r="E6"/>
  <c r="D6"/>
  <c r="AD5"/>
  <c r="AC5"/>
  <c r="AB5"/>
  <c r="AA5"/>
  <c r="Z5"/>
  <c r="Y5"/>
  <c r="X5"/>
  <c r="W5"/>
  <c r="V5"/>
  <c r="U5"/>
  <c r="T5"/>
  <c r="S5"/>
  <c r="R5"/>
  <c r="R2" s="1"/>
  <c r="Q5"/>
  <c r="P5"/>
  <c r="O5"/>
  <c r="N5"/>
  <c r="N2" s="1"/>
  <c r="M5"/>
  <c r="L5"/>
  <c r="K5"/>
  <c r="J5"/>
  <c r="J2" s="1"/>
  <c r="I5"/>
  <c r="H5"/>
  <c r="G5"/>
  <c r="F5"/>
  <c r="F2" s="1"/>
  <c r="E5"/>
  <c r="D5"/>
  <c r="U4"/>
  <c r="T4"/>
  <c r="S4"/>
  <c r="R4"/>
  <c r="Q4"/>
  <c r="P4"/>
  <c r="O4"/>
  <c r="N4"/>
  <c r="M4"/>
  <c r="L4"/>
  <c r="K4"/>
  <c r="J4"/>
  <c r="I4"/>
  <c r="H4"/>
  <c r="G4"/>
  <c r="F4"/>
  <c r="E4"/>
  <c r="U2"/>
  <c r="E2"/>
  <c r="F1"/>
  <c r="A1"/>
  <c r="H2" l="1"/>
  <c r="T2"/>
  <c r="L2"/>
  <c r="P2"/>
</calcChain>
</file>

<file path=xl/comments1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класса и ОО</t>
        </r>
      </text>
    </comment>
  </commentList>
</comments>
</file>

<file path=xl/comments2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ОО или муниципалитета</t>
        </r>
      </text>
    </comment>
  </commentList>
</comments>
</file>

<file path=xl/sharedStrings.xml><?xml version="1.0" encoding="utf-8"?>
<sst xmlns="http://schemas.openxmlformats.org/spreadsheetml/2006/main" count="197" uniqueCount="122">
  <si>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</si>
  <si>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</si>
  <si>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</si>
  <si>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</si>
  <si>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</si>
  <si>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</si>
  <si>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</si>
  <si>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</si>
  <si>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</si>
  <si>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</si>
  <si>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</si>
  <si>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</si>
  <si>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</si>
  <si>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</si>
  <si>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</si>
  <si>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</si>
  <si>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</si>
  <si>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</si>
  <si>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</si>
  <si>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</si>
  <si>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</si>
  <si>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</si>
  <si>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</si>
  <si>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</si>
  <si>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</si>
  <si>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</si>
  <si>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</si>
  <si>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</si>
  <si>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</si>
  <si>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</si>
  <si>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</si>
  <si>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</si>
  <si>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</si>
  <si>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</si>
  <si>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</si>
  <si>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</si>
  <si>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</si>
  <si>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</si>
  <si>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</si>
  <si>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</si>
  <si>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</si>
  <si>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</si>
  <si>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</si>
  <si>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</si>
  <si>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</si>
  <si>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</si>
  <si>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</si>
  <si>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</si>
  <si>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</si>
  <si>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</si>
  <si>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</si>
  <si>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</si>
  <si>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</si>
  <si>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</si>
  <si>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</si>
  <si>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</si>
  <si>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</si>
  <si>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</si>
  <si>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</si>
  <si>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</si>
  <si>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</si>
  <si>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</si>
  <si>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</si>
  <si>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Уровень сложности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</si>
  <si>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</si>
  <si>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</si>
  <si>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</si>
  <si>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</si>
  <si>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</si>
  <si>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</si>
  <si>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</si>
  <si>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</si>
  <si>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Анализ по результатам выполнения КДР</t>
  </si>
  <si>
    <t>до</t>
  </si>
  <si>
    <t>от</t>
  </si>
  <si>
    <t>Заключение по заданиям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</si>
  <si>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</si>
  <si>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П</t>
  </si>
  <si>
    <t>Б</t>
  </si>
  <si>
    <t>2.1</t>
  </si>
  <si>
    <t>Сумма баллов</t>
  </si>
  <si>
    <t>№ задания</t>
  </si>
  <si>
    <t>Технические строки</t>
  </si>
  <si>
    <t>4
2 б</t>
  </si>
  <si>
    <t>4
1 б</t>
  </si>
  <si>
    <t>Процент обучающихся получивших баллы в ОО (в муниципалитете)</t>
  </si>
  <si>
    <t>9
4 б</t>
  </si>
  <si>
    <t>9
3 б</t>
  </si>
  <si>
    <t>9
2 б</t>
  </si>
  <si>
    <t>9
1 б</t>
  </si>
  <si>
    <t>4
3 б</t>
  </si>
  <si>
    <t>4
4 б</t>
  </si>
  <si>
    <t>4
5 б</t>
  </si>
  <si>
    <t>КДР по русскому языку (11 кл.) 16.01.2019</t>
  </si>
  <si>
    <t>Информационная обработка письменного текста</t>
  </si>
  <si>
    <t>Средства связи предложений</t>
  </si>
  <si>
    <t>Лексическое значение слова</t>
  </si>
  <si>
    <t>Синтаксические нормы</t>
  </si>
  <si>
    <t>Смысловая и композиционная целостность текста</t>
  </si>
  <si>
    <t>Функционально-смысловые типы речи</t>
  </si>
  <si>
    <t>Лексическое значение слова в тексте. Синонимы. Антонимы. Фразеологические обороты</t>
  </si>
  <si>
    <t>Средства связи предложений в тексте</t>
  </si>
  <si>
    <t>Речь. Языковые средства выразительности</t>
  </si>
  <si>
    <t>2.1; 2.2; 2.3</t>
  </si>
  <si>
    <t>1.4; 2.1</t>
  </si>
  <si>
    <t>1.1; 1.4; 2.1</t>
  </si>
  <si>
    <t>1.1</t>
  </si>
  <si>
    <t>2.1; 2.2</t>
  </si>
  <si>
    <t>1.1; 1.4</t>
  </si>
  <si>
    <t>1.1; 1.2; 1.3; 2.1; 2.2; 2.3</t>
  </si>
  <si>
    <t>Код контролируемого элемента знаний</t>
  </si>
  <si>
    <t>Код проверяемого умения</t>
  </si>
  <si>
    <t>11</t>
  </si>
  <si>
    <t>4.3; 5.10; 5.14; 8.2; 8.4</t>
  </si>
  <si>
    <t>9.4</t>
  </si>
  <si>
    <t>8.1</t>
  </si>
  <si>
    <t>8.3</t>
  </si>
  <si>
    <t>2.1; 2.2; 2.3; 2.4; 2.5</t>
  </si>
  <si>
    <t>4.3; 8.2</t>
  </si>
  <si>
    <t>10.3; 10.4; 10.5</t>
  </si>
  <si>
    <t>по МБОУ СОШ № 30</t>
  </si>
  <si>
    <t>по 11-А классу МБОУ СОШ № 30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</si>
</sst>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1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1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1" fillId="0" borderId="2" xfId="0" applyNumberFormat="1" applyFont="1" applyBorder="1" applyAlignment="1">
      <alignment vertical="center" wrapText="1"/>
    </xf>
    <xf numFmtId="49" fontId="21" fillId="0" borderId="2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left" vertical="center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9" fontId="14" fillId="0" borderId="2" xfId="3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2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locked="0"/>
    </xf>
    <xf numFmtId="0" fontId="23" fillId="7" borderId="13" xfId="0" applyFont="1" applyFill="1" applyBorder="1" applyAlignment="1" applyProtection="1">
      <alignment horizontal="center" vertical="center" wrapText="1"/>
      <protection hidden="1"/>
    </xf>
    <xf numFmtId="0" fontId="23" fillId="0" borderId="13" xfId="0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locked="0" hidden="1"/>
    </xf>
    <xf numFmtId="0" fontId="0" fillId="0" borderId="0" xfId="0" quotePrefix="1" applyProtection="1">
      <protection locked="0" hidden="1"/>
    </xf>
    <xf numFmtId="0" fontId="23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4" fillId="0" borderId="2" xfId="0" applyFont="1" applyFill="1" applyBorder="1" applyAlignment="1" applyProtection="1">
      <alignment horizontal="center" vertical="center" wrapText="1"/>
      <protection locked="0" hidden="1"/>
    </xf>
    <xf numFmtId="164" fontId="25" fillId="0" borderId="1" xfId="0" applyNumberFormat="1" applyFont="1" applyFill="1" applyBorder="1" applyAlignment="1" applyProtection="1">
      <alignment horizontal="center" vertical="center"/>
      <protection locked="0" hidden="1"/>
    </xf>
    <xf numFmtId="9" fontId="3" fillId="0" borderId="2" xfId="3" applyFont="1" applyBorder="1" applyAlignment="1" applyProtection="1">
      <alignment horizontal="center" vertical="center"/>
      <protection locked="0"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21"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AD54"/>
  <sheetViews>
    <sheetView zoomScale="80" zoomScaleNormal="8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13" sqref="A13"/>
    </sheetView>
  </sheetViews>
  <sheetFormatPr defaultRowHeight="1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>
      <c r="A1" s="91" t="e">
        <f>#REF!</f>
        <v>#REF!</v>
      </c>
      <c r="B1" s="92"/>
      <c r="C1" s="93"/>
      <c r="D1" s="39" t="s">
        <v>54</v>
      </c>
      <c r="E1" s="31"/>
      <c r="F1" s="94" t="e">
        <f>#REF!</f>
        <v>#REF!</v>
      </c>
      <c r="G1" s="95"/>
      <c r="H1" s="96" t="s">
        <v>51</v>
      </c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30" ht="15.75" thickBot="1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>
      <c r="A3" s="97" t="s">
        <v>52</v>
      </c>
      <c r="B3" s="98" t="s">
        <v>49</v>
      </c>
      <c r="C3" s="100" t="s">
        <v>48</v>
      </c>
      <c r="D3" s="104" t="s">
        <v>55</v>
      </c>
      <c r="E3" s="106" t="s">
        <v>50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97" t="s">
        <v>57</v>
      </c>
      <c r="W3" s="107"/>
      <c r="X3" s="107"/>
      <c r="Y3" s="107"/>
      <c r="Z3" s="97" t="s">
        <v>59</v>
      </c>
      <c r="AA3" s="107"/>
      <c r="AB3" s="107"/>
      <c r="AC3" s="107"/>
      <c r="AD3" s="102" t="s">
        <v>58</v>
      </c>
    </row>
    <row r="4" spans="1:30" ht="16.5" thickBot="1">
      <c r="A4" s="97"/>
      <c r="B4" s="99"/>
      <c r="C4" s="101"/>
      <c r="D4" s="105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03"/>
    </row>
    <row r="5" spans="1:30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D3:AD4"/>
    <mergeCell ref="D3:D4"/>
    <mergeCell ref="E3:U3"/>
    <mergeCell ref="V3:Y3"/>
    <mergeCell ref="Z3:AC3"/>
    <mergeCell ref="A1:C1"/>
    <mergeCell ref="F1:G1"/>
    <mergeCell ref="H1:T1"/>
    <mergeCell ref="A3:A4"/>
    <mergeCell ref="B3:B4"/>
    <mergeCell ref="C3:C4"/>
  </mergeCells>
  <conditionalFormatting sqref="AD5:AD54">
    <cfRule type="expression" dxfId="20" priority="2">
      <formula>AND($C5&lt;&gt;0,$AD5&lt;&gt;100)</formula>
    </cfRule>
  </conditionalFormatting>
  <conditionalFormatting sqref="G5:H48 N5:Q48 V5:Y48">
    <cfRule type="cellIs" dxfId="19" priority="12" operator="greaterThan">
      <formula>#REF!</formula>
    </cfRule>
  </conditionalFormatting>
  <conditionalFormatting sqref="B5:B48">
    <cfRule type="cellIs" dxfId="18" priority="10" stopIfTrue="1" operator="lessThan">
      <formula>#REF!</formula>
    </cfRule>
  </conditionalFormatting>
  <conditionalFormatting sqref="E5:F48">
    <cfRule type="expression" dxfId="17" priority="90">
      <formula>IF(SUM(#REF!)&gt;#REF!,1)</formula>
    </cfRule>
  </conditionalFormatting>
  <conditionalFormatting sqref="G49:H54 N49:Q54 V49:Y54">
    <cfRule type="cellIs" dxfId="16" priority="125" operator="greaterThan">
      <formula>#REF!</formula>
    </cfRule>
  </conditionalFormatting>
  <conditionalFormatting sqref="B49:B54">
    <cfRule type="cellIs" dxfId="15" priority="131" stopIfTrue="1" operator="lessThan">
      <formula>#REF!</formula>
    </cfRule>
  </conditionalFormatting>
  <conditionalFormatting sqref="E49:F54">
    <cfRule type="expression" dxfId="14" priority="133">
      <formula>IF(SUM(#REF!)&gt;#REF!,1)</formula>
    </cfRule>
  </conditionalFormatting>
  <conditionalFormatting sqref="I49:M54">
    <cfRule type="expression" dxfId="13" priority="135">
      <formula>IF(SUM(#REF!)&gt;#REF!,1)</formula>
    </cfRule>
  </conditionalFormatting>
  <conditionalFormatting sqref="R49:U54">
    <cfRule type="expression" dxfId="12" priority="137">
      <formula>IF(SUM(#REF!)&gt;#REF!,1)</formula>
    </cfRule>
  </conditionalFormatting>
  <conditionalFormatting sqref="C49:D54">
    <cfRule type="expression" dxfId="11" priority="139" stopIfTrue="1">
      <formula>IF(AND(SUM(#REF!)&lt;&gt;#REF!,NOT(ISBLANK(#REF!))),1)</formula>
    </cfRule>
  </conditionalFormatting>
  <conditionalFormatting sqref="V49:Y54">
    <cfRule type="expression" dxfId="10" priority="141">
      <formula>SUM(#REF!)&gt;#REF!</formula>
    </cfRule>
  </conditionalFormatting>
  <conditionalFormatting sqref="I5:M48">
    <cfRule type="expression" dxfId="9" priority="272">
      <formula>IF(SUM(#REF!)&gt;#REF!,1)</formula>
    </cfRule>
  </conditionalFormatting>
  <conditionalFormatting sqref="R5:U48">
    <cfRule type="expression" dxfId="8" priority="1782">
      <formula>IF(SUM(#REF!)&gt;#REF!,1)</formula>
    </cfRule>
  </conditionalFormatting>
  <conditionalFormatting sqref="C5:D48">
    <cfRule type="expression" dxfId="7" priority="1784" stopIfTrue="1">
      <formula>IF(AND(SUM(#REF!)&lt;&gt;#REF!,NOT(ISBLANK(#REF!))),1)</formula>
    </cfRule>
  </conditionalFormatting>
  <conditionalFormatting sqref="V5:Y48">
    <cfRule type="expression" dxfId="6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C48"/>
  <sheetViews>
    <sheetView workbookViewId="0">
      <selection activeCell="D10" sqref="D10"/>
    </sheetView>
  </sheetViews>
  <sheetFormatPr defaultRowHeight="12.75"/>
  <cols>
    <col min="1" max="1" width="9.140625" style="42"/>
    <col min="2" max="2" width="22.85546875" style="42" bestFit="1" customWidth="1"/>
    <col min="3" max="16384" width="9.140625" style="42"/>
  </cols>
  <sheetData>
    <row r="1" spans="1:3" ht="15.75">
      <c r="A1" s="40">
        <v>1</v>
      </c>
      <c r="B1" s="41" t="s">
        <v>11</v>
      </c>
      <c r="C1" s="42">
        <v>1</v>
      </c>
    </row>
    <row r="2" spans="1:3" ht="15.75">
      <c r="A2" s="40">
        <v>2</v>
      </c>
      <c r="B2" s="41" t="s">
        <v>12</v>
      </c>
      <c r="C2" s="42">
        <v>2</v>
      </c>
    </row>
    <row r="3" spans="1:3" ht="15.75">
      <c r="A3" s="40">
        <v>3</v>
      </c>
      <c r="B3" s="41" t="s">
        <v>7</v>
      </c>
      <c r="C3" s="42">
        <v>3</v>
      </c>
    </row>
    <row r="4" spans="1:3" ht="15.75">
      <c r="A4" s="40">
        <v>4</v>
      </c>
      <c r="B4" s="41" t="s">
        <v>13</v>
      </c>
      <c r="C4" s="42">
        <v>4</v>
      </c>
    </row>
    <row r="5" spans="1:3" ht="15.75">
      <c r="A5" s="40">
        <v>5</v>
      </c>
      <c r="B5" s="41" t="s">
        <v>14</v>
      </c>
      <c r="C5" s="42">
        <v>5</v>
      </c>
    </row>
    <row r="7" spans="1:3" ht="15.75">
      <c r="A7" s="40">
        <v>7</v>
      </c>
      <c r="B7" s="41" t="s">
        <v>56</v>
      </c>
      <c r="C7" s="42">
        <v>6</v>
      </c>
    </row>
    <row r="9" spans="1:3" ht="15.75">
      <c r="A9" s="40">
        <v>9</v>
      </c>
      <c r="B9" s="41" t="s">
        <v>29</v>
      </c>
      <c r="C9" s="42">
        <v>7</v>
      </c>
    </row>
    <row r="10" spans="1:3" ht="15.75">
      <c r="A10" s="40">
        <v>10</v>
      </c>
      <c r="B10" s="41" t="s">
        <v>15</v>
      </c>
      <c r="C10" s="42">
        <v>8</v>
      </c>
    </row>
    <row r="11" spans="1:3" ht="15.75">
      <c r="A11" s="40">
        <v>11</v>
      </c>
      <c r="B11" s="41" t="s">
        <v>16</v>
      </c>
      <c r="C11" s="42">
        <v>9</v>
      </c>
    </row>
    <row r="14" spans="1:3" ht="15.75">
      <c r="A14" s="40">
        <v>14</v>
      </c>
      <c r="B14" s="41" t="s">
        <v>0</v>
      </c>
      <c r="C14" s="42">
        <v>10</v>
      </c>
    </row>
    <row r="15" spans="1:3" ht="15.75">
      <c r="A15" s="40">
        <v>15</v>
      </c>
      <c r="B15" s="41" t="s">
        <v>5</v>
      </c>
      <c r="C15" s="42">
        <v>11</v>
      </c>
    </row>
    <row r="16" spans="1:3" ht="15.75">
      <c r="A16" s="40">
        <v>16</v>
      </c>
      <c r="B16" s="41" t="s">
        <v>6</v>
      </c>
      <c r="C16" s="42">
        <v>12</v>
      </c>
    </row>
    <row r="17" spans="1:3" ht="15.75">
      <c r="A17" s="40">
        <v>17</v>
      </c>
      <c r="B17" s="41" t="s">
        <v>8</v>
      </c>
      <c r="C17" s="42">
        <v>13</v>
      </c>
    </row>
    <row r="18" spans="1:3" ht="15.75">
      <c r="A18" s="40">
        <v>18</v>
      </c>
      <c r="B18" s="41" t="s">
        <v>9</v>
      </c>
      <c r="C18" s="42">
        <v>14</v>
      </c>
    </row>
    <row r="19" spans="1:3" ht="15.75">
      <c r="A19" s="40">
        <v>19</v>
      </c>
      <c r="B19" s="41" t="s">
        <v>17</v>
      </c>
      <c r="C19" s="42">
        <v>15</v>
      </c>
    </row>
    <row r="20" spans="1:3" ht="15.75">
      <c r="A20" s="40">
        <v>20</v>
      </c>
      <c r="B20" s="41" t="s">
        <v>18</v>
      </c>
      <c r="C20" s="42">
        <v>16</v>
      </c>
    </row>
    <row r="21" spans="1:3" ht="15.75">
      <c r="A21" s="40">
        <v>21</v>
      </c>
      <c r="B21" s="41" t="s">
        <v>19</v>
      </c>
      <c r="C21" s="42">
        <v>17</v>
      </c>
    </row>
    <row r="22" spans="1:3" ht="15.75">
      <c r="A22" s="40">
        <v>22</v>
      </c>
      <c r="B22" s="41" t="s">
        <v>20</v>
      </c>
      <c r="C22" s="42">
        <v>18</v>
      </c>
    </row>
    <row r="23" spans="1:3" ht="15.75">
      <c r="A23" s="40">
        <v>23</v>
      </c>
      <c r="B23" s="41" t="s">
        <v>21</v>
      </c>
      <c r="C23" s="42">
        <v>19</v>
      </c>
    </row>
    <row r="24" spans="1:3" ht="15.75">
      <c r="A24" s="40">
        <v>24</v>
      </c>
      <c r="B24" s="41" t="s">
        <v>22</v>
      </c>
      <c r="C24" s="42">
        <v>20</v>
      </c>
    </row>
    <row r="25" spans="1:3" ht="15.75">
      <c r="A25" s="40">
        <v>25</v>
      </c>
      <c r="B25" s="41" t="s">
        <v>23</v>
      </c>
      <c r="C25" s="42">
        <v>21</v>
      </c>
    </row>
    <row r="26" spans="1:3" ht="15.75">
      <c r="A26" s="40">
        <v>26</v>
      </c>
      <c r="B26" s="41" t="s">
        <v>24</v>
      </c>
      <c r="C26" s="42">
        <v>22</v>
      </c>
    </row>
    <row r="27" spans="1:3" ht="15.75">
      <c r="A27" s="40">
        <v>27</v>
      </c>
      <c r="B27" s="41" t="s">
        <v>26</v>
      </c>
      <c r="C27" s="42">
        <v>23</v>
      </c>
    </row>
    <row r="28" spans="1:3" ht="15.75">
      <c r="A28" s="40">
        <v>28</v>
      </c>
      <c r="B28" s="41" t="s">
        <v>25</v>
      </c>
      <c r="C28" s="42">
        <v>24</v>
      </c>
    </row>
    <row r="29" spans="1:3" ht="15.75">
      <c r="A29" s="40">
        <v>29</v>
      </c>
      <c r="B29" s="41" t="s">
        <v>27</v>
      </c>
      <c r="C29" s="42">
        <v>25</v>
      </c>
    </row>
    <row r="30" spans="1:3" ht="15.75">
      <c r="A30" s="40">
        <v>30</v>
      </c>
      <c r="B30" s="41" t="s">
        <v>28</v>
      </c>
      <c r="C30" s="42">
        <v>26</v>
      </c>
    </row>
    <row r="31" spans="1:3" ht="15.75">
      <c r="A31" s="40">
        <v>31</v>
      </c>
      <c r="B31" s="41" t="s">
        <v>30</v>
      </c>
      <c r="C31" s="42">
        <v>27</v>
      </c>
    </row>
    <row r="32" spans="1:3" ht="15.75">
      <c r="A32" s="40">
        <v>32</v>
      </c>
      <c r="B32" s="41" t="s">
        <v>31</v>
      </c>
      <c r="C32" s="42">
        <v>28</v>
      </c>
    </row>
    <row r="33" spans="1:3" ht="15.75">
      <c r="A33" s="40">
        <v>33</v>
      </c>
      <c r="B33" s="41" t="s">
        <v>32</v>
      </c>
      <c r="C33" s="42">
        <v>29</v>
      </c>
    </row>
    <row r="34" spans="1:3" ht="15.75">
      <c r="A34" s="40">
        <v>34</v>
      </c>
      <c r="B34" s="41" t="s">
        <v>33</v>
      </c>
      <c r="C34" s="42">
        <v>30</v>
      </c>
    </row>
    <row r="35" spans="1:3" ht="15.75">
      <c r="A35" s="40">
        <v>35</v>
      </c>
      <c r="B35" s="41" t="s">
        <v>34</v>
      </c>
      <c r="C35" s="42">
        <v>31</v>
      </c>
    </row>
    <row r="36" spans="1:3" ht="15.75">
      <c r="A36" s="40">
        <v>36</v>
      </c>
      <c r="B36" s="41" t="s">
        <v>35</v>
      </c>
      <c r="C36" s="42">
        <v>32</v>
      </c>
    </row>
    <row r="37" spans="1:3" ht="15.75">
      <c r="A37" s="40">
        <v>37</v>
      </c>
      <c r="B37" s="41" t="s">
        <v>36</v>
      </c>
      <c r="C37" s="42">
        <v>33</v>
      </c>
    </row>
    <row r="38" spans="1:3" ht="15.75">
      <c r="A38" s="40">
        <v>38</v>
      </c>
      <c r="B38" s="41" t="s">
        <v>37</v>
      </c>
      <c r="C38" s="42">
        <v>34</v>
      </c>
    </row>
    <row r="39" spans="1:3" ht="15.75">
      <c r="A39" s="40">
        <v>39</v>
      </c>
      <c r="B39" s="41" t="s">
        <v>38</v>
      </c>
      <c r="C39" s="42">
        <v>35</v>
      </c>
    </row>
    <row r="40" spans="1:3" ht="15.75">
      <c r="A40" s="40">
        <v>40</v>
      </c>
      <c r="B40" s="41" t="s">
        <v>39</v>
      </c>
      <c r="C40" s="42">
        <v>36</v>
      </c>
    </row>
    <row r="41" spans="1:3" ht="15.75">
      <c r="A41" s="40">
        <v>41</v>
      </c>
      <c r="B41" s="41" t="s">
        <v>40</v>
      </c>
      <c r="C41" s="42">
        <v>37</v>
      </c>
    </row>
    <row r="42" spans="1:3" ht="15.75">
      <c r="A42" s="40">
        <v>42</v>
      </c>
      <c r="B42" s="41" t="s">
        <v>41</v>
      </c>
      <c r="C42" s="42">
        <v>38</v>
      </c>
    </row>
    <row r="43" spans="1:3" ht="15.75">
      <c r="A43" s="40">
        <v>43</v>
      </c>
      <c r="B43" s="41" t="s">
        <v>42</v>
      </c>
      <c r="C43" s="42">
        <v>39</v>
      </c>
    </row>
    <row r="44" spans="1:3" ht="15.75">
      <c r="A44" s="40">
        <v>44</v>
      </c>
      <c r="B44" s="41" t="s">
        <v>43</v>
      </c>
      <c r="C44" s="42">
        <v>40</v>
      </c>
    </row>
    <row r="45" spans="1:3" ht="15.75">
      <c r="A45" s="40">
        <v>45</v>
      </c>
      <c r="B45" s="41" t="s">
        <v>44</v>
      </c>
      <c r="C45" s="42">
        <v>41</v>
      </c>
    </row>
    <row r="46" spans="1:3" ht="15.75">
      <c r="A46" s="40">
        <v>46</v>
      </c>
      <c r="B46" s="41" t="s">
        <v>46</v>
      </c>
      <c r="C46" s="42">
        <v>42</v>
      </c>
    </row>
    <row r="47" spans="1:3" ht="15.75">
      <c r="A47" s="40">
        <v>47</v>
      </c>
      <c r="B47" s="41" t="s">
        <v>45</v>
      </c>
      <c r="C47" s="42">
        <v>43</v>
      </c>
    </row>
    <row r="48" spans="1:3" ht="15.75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K26"/>
  <sheetViews>
    <sheetView tabSelected="1" topLeftCell="A7" zoomScale="80" zoomScaleNormal="80" workbookViewId="0">
      <selection activeCell="D8" sqref="D8"/>
    </sheetView>
  </sheetViews>
  <sheetFormatPr defaultRowHeight="15"/>
  <cols>
    <col min="2" max="2" width="10.85546875" customWidth="1"/>
    <col min="3" max="3" width="34.42578125" customWidth="1"/>
    <col min="4" max="4" width="26.28515625" customWidth="1"/>
    <col min="5" max="5" width="21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54.85546875" customWidth="1"/>
  </cols>
  <sheetData>
    <row r="2" spans="2:11" s="55" customFormat="1">
      <c r="B2" s="59" t="s">
        <v>71</v>
      </c>
      <c r="C2" s="110">
        <v>0.72222222222222221</v>
      </c>
      <c r="D2" s="110">
        <v>0.83333333333333337</v>
      </c>
      <c r="E2" s="110">
        <v>0.77777777777777779</v>
      </c>
      <c r="F2" s="110">
        <v>0.98888888888888893</v>
      </c>
      <c r="G2" s="110">
        <v>0.88888888888888884</v>
      </c>
      <c r="H2" s="110">
        <v>0.66666666666666663</v>
      </c>
      <c r="I2" s="110">
        <v>1</v>
      </c>
      <c r="J2" s="110">
        <v>0.44444444444444442</v>
      </c>
      <c r="K2" s="110">
        <v>0.90277777777777779</v>
      </c>
    </row>
    <row r="3" spans="2:11">
      <c r="C3" s="66">
        <v>1</v>
      </c>
      <c r="D3" s="67">
        <v>2</v>
      </c>
      <c r="E3" s="66">
        <v>3</v>
      </c>
      <c r="F3" s="67">
        <v>4</v>
      </c>
      <c r="G3" s="66">
        <v>5</v>
      </c>
      <c r="H3" s="67">
        <v>6</v>
      </c>
      <c r="I3" s="66">
        <v>7</v>
      </c>
      <c r="J3" s="67">
        <v>8</v>
      </c>
      <c r="K3" s="66">
        <v>9</v>
      </c>
    </row>
    <row r="4" spans="2:11">
      <c r="C4" s="72"/>
      <c r="D4" s="60"/>
      <c r="E4" s="60"/>
      <c r="F4" s="60"/>
      <c r="G4" s="60"/>
      <c r="H4" s="60"/>
      <c r="I4" s="60"/>
      <c r="J4" s="60"/>
    </row>
    <row r="5" spans="2:11">
      <c r="C5" s="72"/>
      <c r="D5" s="60"/>
      <c r="E5" s="60"/>
      <c r="F5" s="60"/>
      <c r="G5" s="60"/>
      <c r="H5" s="60"/>
      <c r="I5" s="60"/>
      <c r="J5" s="60"/>
    </row>
    <row r="6" spans="2:11">
      <c r="C6" s="72"/>
      <c r="D6" s="60"/>
      <c r="E6" s="60"/>
      <c r="F6" s="60"/>
      <c r="G6" s="60"/>
      <c r="H6" s="60"/>
      <c r="I6" s="60"/>
      <c r="J6" s="60"/>
    </row>
    <row r="7" spans="2:11">
      <c r="C7" s="55" t="s">
        <v>93</v>
      </c>
      <c r="D7" s="60"/>
      <c r="E7" s="60"/>
      <c r="F7" s="60"/>
      <c r="G7" s="60"/>
      <c r="H7" s="60"/>
      <c r="I7" s="60"/>
      <c r="J7" s="60"/>
    </row>
    <row r="8" spans="2:11">
      <c r="B8" s="55"/>
      <c r="C8" s="55" t="s">
        <v>72</v>
      </c>
      <c r="D8" s="55" t="s">
        <v>121</v>
      </c>
      <c r="E8" s="55"/>
      <c r="F8" s="55"/>
      <c r="G8" s="55"/>
      <c r="H8" s="55"/>
      <c r="I8" s="55"/>
      <c r="J8" s="55"/>
    </row>
    <row r="9" spans="2:11" ht="21">
      <c r="F9" s="61" t="str">
        <f>IF(COUNTIF(C2:J2,"")=0,"","Введите уровень успешности каждого задания")</f>
        <v/>
      </c>
    </row>
    <row r="10" spans="2:11" ht="54">
      <c r="B10" s="69" t="s">
        <v>60</v>
      </c>
      <c r="C10" s="65" t="s">
        <v>62</v>
      </c>
      <c r="D10" s="65" t="s">
        <v>110</v>
      </c>
      <c r="E10" s="65" t="s">
        <v>111</v>
      </c>
      <c r="F10" s="65" t="s">
        <v>63</v>
      </c>
      <c r="G10" s="65" t="s">
        <v>64</v>
      </c>
      <c r="H10" s="65" t="s">
        <v>61</v>
      </c>
      <c r="I10" s="65" t="s">
        <v>65</v>
      </c>
      <c r="J10" s="65" t="s">
        <v>75</v>
      </c>
    </row>
    <row r="11" spans="2:11" ht="31.5">
      <c r="B11" s="62">
        <v>1</v>
      </c>
      <c r="C11" s="74" t="s">
        <v>94</v>
      </c>
      <c r="D11" s="70" t="s">
        <v>112</v>
      </c>
      <c r="E11" s="75" t="s">
        <v>103</v>
      </c>
      <c r="F11" s="68" t="s">
        <v>78</v>
      </c>
      <c r="G11" s="63">
        <v>1</v>
      </c>
      <c r="H11" s="71">
        <f>IF(I11="","",I11*G11)</f>
        <v>0.72222222222222221</v>
      </c>
      <c r="I11" s="64">
        <f>IF($C$2="","",$C$2)</f>
        <v>0.72222222222222221</v>
      </c>
      <c r="J11" s="63" t="str">
        <f t="shared" ref="J11:J19" si="0">IF(I11="",$F$9,IF(I11&gt;=$A$26,$C$26,IF(I11&gt;=$A$25,$C$25,IF(I11&gt;=$A$24,$C$24,IF(I11&gt;=$A$23,$C$23,$C$22)))))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2" spans="2:11" ht="15.75">
      <c r="B12" s="62">
        <v>2</v>
      </c>
      <c r="C12" s="74" t="s">
        <v>95</v>
      </c>
      <c r="D12" s="70" t="s">
        <v>113</v>
      </c>
      <c r="E12" s="75" t="s">
        <v>104</v>
      </c>
      <c r="F12" s="68" t="s">
        <v>78</v>
      </c>
      <c r="G12" s="63">
        <v>1</v>
      </c>
      <c r="H12" s="71">
        <f t="shared" ref="H12:H19" si="1">IF(I12="","",I12*G12)</f>
        <v>0.83333333333333337</v>
      </c>
      <c r="I12" s="64">
        <f>IF($D$2="","",$D$2)</f>
        <v>0.83333333333333337</v>
      </c>
      <c r="J12" s="63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11" ht="15.75">
      <c r="B13" s="62">
        <v>3</v>
      </c>
      <c r="C13" s="73" t="s">
        <v>96</v>
      </c>
      <c r="D13" s="70" t="s">
        <v>79</v>
      </c>
      <c r="E13" s="75" t="s">
        <v>105</v>
      </c>
      <c r="F13" s="68" t="s">
        <v>78</v>
      </c>
      <c r="G13" s="63">
        <v>1</v>
      </c>
      <c r="H13" s="71">
        <f t="shared" si="1"/>
        <v>0.77777777777777779</v>
      </c>
      <c r="I13" s="64">
        <f>IF($E$2="","",$E$2)</f>
        <v>0.77777777777777779</v>
      </c>
      <c r="J13" s="63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4" spans="2:11" ht="15.75">
      <c r="B14" s="62">
        <v>4</v>
      </c>
      <c r="C14" s="73" t="s">
        <v>97</v>
      </c>
      <c r="D14" s="70" t="s">
        <v>114</v>
      </c>
      <c r="E14" s="75" t="s">
        <v>106</v>
      </c>
      <c r="F14" s="68" t="s">
        <v>78</v>
      </c>
      <c r="G14" s="63">
        <v>5</v>
      </c>
      <c r="H14" s="71">
        <f t="shared" si="1"/>
        <v>4.9444444444444446</v>
      </c>
      <c r="I14" s="64">
        <f>IF($F$2="","",$F$2)</f>
        <v>0.98888888888888893</v>
      </c>
      <c r="J14" s="63" t="str">
        <f t="shared" si="0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5" spans="2:11" ht="31.5">
      <c r="B15" s="62">
        <v>5</v>
      </c>
      <c r="C15" s="73" t="s">
        <v>98</v>
      </c>
      <c r="D15" s="70" t="s">
        <v>115</v>
      </c>
      <c r="E15" s="75" t="s">
        <v>107</v>
      </c>
      <c r="F15" s="68" t="s">
        <v>78</v>
      </c>
      <c r="G15" s="63">
        <v>1</v>
      </c>
      <c r="H15" s="71">
        <f t="shared" si="1"/>
        <v>0.88888888888888884</v>
      </c>
      <c r="I15" s="64">
        <f>IF($G$2="","",$G$2)</f>
        <v>0.88888888888888884</v>
      </c>
      <c r="J15" s="63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6" spans="2:11" ht="31.5">
      <c r="B16" s="62">
        <v>6</v>
      </c>
      <c r="C16" s="73" t="s">
        <v>99</v>
      </c>
      <c r="D16" s="70" t="s">
        <v>116</v>
      </c>
      <c r="E16" s="75" t="s">
        <v>105</v>
      </c>
      <c r="F16" s="68" t="s">
        <v>78</v>
      </c>
      <c r="G16" s="63">
        <v>1</v>
      </c>
      <c r="H16" s="71">
        <f t="shared" si="1"/>
        <v>0.66666666666666663</v>
      </c>
      <c r="I16" s="64">
        <f>IF($H$2="","",$H$2)</f>
        <v>0.66666666666666663</v>
      </c>
      <c r="J16" s="63" t="str">
        <f t="shared" si="0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7" spans="1:10" ht="47.25">
      <c r="B17" s="62">
        <v>7</v>
      </c>
      <c r="C17" s="73" t="s">
        <v>100</v>
      </c>
      <c r="D17" s="70" t="s">
        <v>117</v>
      </c>
      <c r="E17" s="75" t="s">
        <v>105</v>
      </c>
      <c r="F17" s="68" t="s">
        <v>78</v>
      </c>
      <c r="G17" s="63">
        <v>1</v>
      </c>
      <c r="H17" s="71">
        <f>IF(I17="","",I17*G17)</f>
        <v>1</v>
      </c>
      <c r="I17" s="64">
        <f>IF($I$2="","",$I$2)</f>
        <v>1</v>
      </c>
      <c r="J17" s="63" t="str">
        <f t="shared" si="0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8" spans="1:10" ht="31.5">
      <c r="B18" s="62">
        <v>8</v>
      </c>
      <c r="C18" s="73" t="s">
        <v>101</v>
      </c>
      <c r="D18" s="70" t="s">
        <v>118</v>
      </c>
      <c r="E18" s="75" t="s">
        <v>108</v>
      </c>
      <c r="F18" s="68" t="s">
        <v>77</v>
      </c>
      <c r="G18" s="63">
        <v>1</v>
      </c>
      <c r="H18" s="71">
        <f>IF(I18="","",I18*G18)</f>
        <v>0.44444444444444442</v>
      </c>
      <c r="I18" s="64">
        <f>IF($J$2="","",$J$2)</f>
        <v>0.44444444444444442</v>
      </c>
      <c r="J18" s="63" t="str">
        <f t="shared" si="0"/>
        <v>Данный элемент содержания усвоен на низком уровне. Требуется коррекция.</v>
      </c>
    </row>
    <row r="19" spans="1:10" ht="31.5">
      <c r="B19" s="62">
        <v>9</v>
      </c>
      <c r="C19" s="73" t="s">
        <v>102</v>
      </c>
      <c r="D19" s="70" t="s">
        <v>119</v>
      </c>
      <c r="E19" s="75" t="s">
        <v>109</v>
      </c>
      <c r="F19" s="68" t="s">
        <v>77</v>
      </c>
      <c r="G19" s="63">
        <v>4</v>
      </c>
      <c r="H19" s="71">
        <f t="shared" si="1"/>
        <v>3.6111111111111112</v>
      </c>
      <c r="I19" s="64">
        <f>IF($K$2="","",$K$2)</f>
        <v>0.90277777777777779</v>
      </c>
      <c r="J19" s="63" t="str">
        <f t="shared" si="0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21" spans="1:10" ht="15.75">
      <c r="A21" t="s">
        <v>74</v>
      </c>
      <c r="B21" t="s">
        <v>73</v>
      </c>
      <c r="C21" s="57" t="s">
        <v>66</v>
      </c>
    </row>
    <row r="22" spans="1:10" ht="15.75">
      <c r="A22" s="56">
        <v>0</v>
      </c>
      <c r="B22" s="56">
        <f>A23-0.01</f>
        <v>0.28999999999999998</v>
      </c>
      <c r="C22" s="58" t="s">
        <v>67</v>
      </c>
    </row>
    <row r="23" spans="1:10" ht="15.75">
      <c r="A23" s="56">
        <v>0.3</v>
      </c>
      <c r="B23" s="56">
        <f t="shared" ref="B23:B25" si="2">A24-0.01</f>
        <v>0.49</v>
      </c>
      <c r="C23" s="58" t="s">
        <v>68</v>
      </c>
    </row>
    <row r="24" spans="1:10" ht="15.75">
      <c r="A24" s="56">
        <v>0.5</v>
      </c>
      <c r="B24" s="56">
        <f t="shared" si="2"/>
        <v>0.69</v>
      </c>
      <c r="C24" s="58" t="s">
        <v>76</v>
      </c>
    </row>
    <row r="25" spans="1:10" ht="15.75">
      <c r="A25" s="56">
        <v>0.7</v>
      </c>
      <c r="B25" s="56">
        <f t="shared" si="2"/>
        <v>0.89</v>
      </c>
      <c r="C25" s="58" t="s">
        <v>69</v>
      </c>
    </row>
    <row r="26" spans="1:10" ht="15.75">
      <c r="A26" s="56">
        <v>0.9</v>
      </c>
      <c r="B26" s="56">
        <v>1</v>
      </c>
      <c r="C26" s="58" t="s">
        <v>70</v>
      </c>
    </row>
  </sheetData>
  <sheetProtection algorithmName="SHA-512" hashValue="S4ruWgbgOowJwi2CzxY+SVJT05TkxbwqUkwwWk8byehuZ3blGlQiv9iSpFyc/Hv7z8pobIfoI1dukTPd4Qqr/g==" saltValue="9PGBU3d8S8niS1sP9M8wXQ==" spinCount="100000" sheet="1" objects="1" scenarios="1"/>
  <conditionalFormatting sqref="A22:C23 J11:J19">
    <cfRule type="expression" dxfId="5" priority="1">
      <formula>$I11&lt;$A$24</formula>
    </cfRule>
  </conditionalFormatting>
  <pageMargins left="0.7" right="0.7" top="0.75" bottom="0.75" header="0.3" footer="0.3"/>
  <pageSetup paperSize="9" scale="66" fitToHeight="0" orientation="landscape" horizontalDpi="4294967295" verticalDpi="4294967295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zoomScale="80" zoomScaleNormal="80" workbookViewId="0">
      <selection activeCell="C2" sqref="C2:R2"/>
    </sheetView>
  </sheetViews>
  <sheetFormatPr defaultRowHeight="15"/>
  <cols>
    <col min="1" max="1" width="9.140625" style="55"/>
    <col min="2" max="2" width="10.85546875" style="55" customWidth="1"/>
    <col min="3" max="3" width="34.42578125" style="55" customWidth="1"/>
    <col min="4" max="4" width="26.28515625" style="55" customWidth="1"/>
    <col min="5" max="5" width="21" style="55" customWidth="1"/>
    <col min="6" max="6" width="11.85546875" style="55" customWidth="1"/>
    <col min="7" max="7" width="6.42578125" style="55" bestFit="1" customWidth="1"/>
    <col min="8" max="8" width="10.5703125" style="55" bestFit="1" customWidth="1"/>
    <col min="9" max="9" width="13" style="55" customWidth="1"/>
    <col min="10" max="10" width="54.85546875" style="55" customWidth="1"/>
    <col min="11" max="16384" width="9.140625" style="55"/>
  </cols>
  <sheetData>
    <row r="1" spans="2:18" ht="15.75" customHeight="1" thickBot="1">
      <c r="C1" s="108" t="s">
        <v>85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2:18" s="88" customFormat="1" ht="15.75" thickBot="1">
      <c r="B2" s="89" t="s">
        <v>71</v>
      </c>
      <c r="C2" s="109">
        <v>72.222222222222214</v>
      </c>
      <c r="D2" s="109">
        <v>83.333333333333343</v>
      </c>
      <c r="E2" s="109">
        <v>77.777777777777786</v>
      </c>
      <c r="F2" s="109">
        <v>0</v>
      </c>
      <c r="G2" s="109">
        <v>0</v>
      </c>
      <c r="H2" s="109">
        <v>0</v>
      </c>
      <c r="I2" s="109">
        <v>5.5555555555555554</v>
      </c>
      <c r="J2" s="109">
        <v>94.444444444444443</v>
      </c>
      <c r="K2" s="109">
        <v>88.888888888888886</v>
      </c>
      <c r="L2" s="109">
        <v>66.666666666666657</v>
      </c>
      <c r="M2" s="109">
        <v>100</v>
      </c>
      <c r="N2" s="109">
        <v>44.444444444444443</v>
      </c>
      <c r="O2" s="109">
        <v>5.5555555555555554</v>
      </c>
      <c r="P2" s="109">
        <v>5.5555555555555554</v>
      </c>
      <c r="Q2" s="109">
        <v>11.111111111111111</v>
      </c>
      <c r="R2" s="109">
        <v>77.777777777777786</v>
      </c>
    </row>
    <row r="3" spans="2:18" ht="26.25" thickBot="1">
      <c r="C3" s="87">
        <v>1</v>
      </c>
      <c r="D3" s="86">
        <v>2</v>
      </c>
      <c r="E3" s="90">
        <v>3</v>
      </c>
      <c r="F3" s="86" t="s">
        <v>84</v>
      </c>
      <c r="G3" s="86" t="s">
        <v>83</v>
      </c>
      <c r="H3" s="86" t="s">
        <v>90</v>
      </c>
      <c r="I3" s="86" t="s">
        <v>91</v>
      </c>
      <c r="J3" s="86" t="s">
        <v>92</v>
      </c>
      <c r="K3" s="87">
        <v>5</v>
      </c>
      <c r="L3" s="86">
        <v>6</v>
      </c>
      <c r="M3" s="87">
        <v>7</v>
      </c>
      <c r="N3" s="86">
        <v>8</v>
      </c>
      <c r="O3" s="90" t="s">
        <v>89</v>
      </c>
      <c r="P3" s="90" t="s">
        <v>88</v>
      </c>
      <c r="Q3" s="90" t="s">
        <v>87</v>
      </c>
      <c r="R3" s="90" t="s">
        <v>86</v>
      </c>
    </row>
    <row r="4" spans="2:18">
      <c r="B4" s="85" t="s">
        <v>82</v>
      </c>
      <c r="C4" s="84">
        <f t="shared" ref="C4:R4" si="0">IF(LEN(C3)&lt;4,1,1*LEFT(RIGHT(C3,3),1))</f>
        <v>1</v>
      </c>
      <c r="D4" s="84">
        <f t="shared" si="0"/>
        <v>1</v>
      </c>
      <c r="E4" s="84">
        <f t="shared" si="0"/>
        <v>1</v>
      </c>
      <c r="F4" s="84">
        <f t="shared" si="0"/>
        <v>1</v>
      </c>
      <c r="G4" s="84">
        <f t="shared" si="0"/>
        <v>2</v>
      </c>
      <c r="H4" s="84">
        <f t="shared" si="0"/>
        <v>3</v>
      </c>
      <c r="I4" s="84">
        <f t="shared" si="0"/>
        <v>4</v>
      </c>
      <c r="J4" s="84">
        <f t="shared" si="0"/>
        <v>5</v>
      </c>
      <c r="K4" s="84">
        <f t="shared" si="0"/>
        <v>1</v>
      </c>
      <c r="L4" s="84">
        <f t="shared" si="0"/>
        <v>1</v>
      </c>
      <c r="M4" s="84">
        <f t="shared" si="0"/>
        <v>1</v>
      </c>
      <c r="N4" s="84">
        <f t="shared" si="0"/>
        <v>1</v>
      </c>
      <c r="O4" s="84">
        <f t="shared" si="0"/>
        <v>1</v>
      </c>
      <c r="P4" s="84">
        <f t="shared" si="0"/>
        <v>2</v>
      </c>
      <c r="Q4" s="84">
        <f t="shared" si="0"/>
        <v>3</v>
      </c>
      <c r="R4" s="84">
        <f t="shared" si="0"/>
        <v>4</v>
      </c>
    </row>
    <row r="5" spans="2:18">
      <c r="B5" s="85" t="s">
        <v>81</v>
      </c>
      <c r="C5" s="84">
        <f t="shared" ref="C5:R5" si="1">IF(LEN(C3)&lt;4,C3,LEFT(C3,LEN(C3)-4))</f>
        <v>1</v>
      </c>
      <c r="D5" s="84">
        <f t="shared" si="1"/>
        <v>2</v>
      </c>
      <c r="E5" s="84">
        <f t="shared" si="1"/>
        <v>3</v>
      </c>
      <c r="F5" s="84" t="str">
        <f t="shared" si="1"/>
        <v>4</v>
      </c>
      <c r="G5" s="84" t="str">
        <f t="shared" si="1"/>
        <v>4</v>
      </c>
      <c r="H5" s="84" t="str">
        <f t="shared" si="1"/>
        <v>4</v>
      </c>
      <c r="I5" s="84" t="str">
        <f t="shared" si="1"/>
        <v>4</v>
      </c>
      <c r="J5" s="84" t="str">
        <f t="shared" si="1"/>
        <v>4</v>
      </c>
      <c r="K5" s="84">
        <f t="shared" si="1"/>
        <v>5</v>
      </c>
      <c r="L5" s="84">
        <f t="shared" si="1"/>
        <v>6</v>
      </c>
      <c r="M5" s="84">
        <f t="shared" si="1"/>
        <v>7</v>
      </c>
      <c r="N5" s="84">
        <f t="shared" si="1"/>
        <v>8</v>
      </c>
      <c r="O5" s="84" t="str">
        <f t="shared" si="1"/>
        <v>9</v>
      </c>
      <c r="P5" s="84" t="str">
        <f t="shared" si="1"/>
        <v>9</v>
      </c>
      <c r="Q5" s="84" t="str">
        <f t="shared" si="1"/>
        <v>9</v>
      </c>
      <c r="R5" s="84" t="str">
        <f t="shared" si="1"/>
        <v>9</v>
      </c>
    </row>
    <row r="6" spans="2:18">
      <c r="B6" s="85" t="s">
        <v>80</v>
      </c>
      <c r="C6" s="84">
        <f t="shared" ref="C6:R6" si="2">C4*C2</f>
        <v>72.222222222222214</v>
      </c>
      <c r="D6" s="84">
        <f t="shared" si="2"/>
        <v>83.333333333333343</v>
      </c>
      <c r="E6" s="84">
        <f t="shared" si="2"/>
        <v>77.777777777777786</v>
      </c>
      <c r="F6" s="84">
        <f t="shared" si="2"/>
        <v>0</v>
      </c>
      <c r="G6" s="84">
        <f t="shared" si="2"/>
        <v>0</v>
      </c>
      <c r="H6" s="84">
        <f t="shared" si="2"/>
        <v>0</v>
      </c>
      <c r="I6" s="84">
        <f t="shared" si="2"/>
        <v>22.222222222222221</v>
      </c>
      <c r="J6" s="84">
        <f t="shared" si="2"/>
        <v>472.22222222222223</v>
      </c>
      <c r="K6" s="84">
        <f t="shared" si="2"/>
        <v>88.888888888888886</v>
      </c>
      <c r="L6" s="84">
        <f t="shared" si="2"/>
        <v>66.666666666666657</v>
      </c>
      <c r="M6" s="84">
        <f t="shared" si="2"/>
        <v>100</v>
      </c>
      <c r="N6" s="84">
        <f t="shared" si="2"/>
        <v>44.444444444444443</v>
      </c>
      <c r="O6" s="84">
        <f t="shared" si="2"/>
        <v>5.5555555555555554</v>
      </c>
      <c r="P6" s="84">
        <f t="shared" si="2"/>
        <v>11.111111111111111</v>
      </c>
      <c r="Q6" s="84">
        <f t="shared" si="2"/>
        <v>33.333333333333329</v>
      </c>
      <c r="R6" s="84">
        <f t="shared" si="2"/>
        <v>311.11111111111114</v>
      </c>
    </row>
    <row r="7" spans="2:18">
      <c r="C7" s="55" t="str">
        <f>'Анализ 11-А'!C7</f>
        <v>КДР по русскому языку (11 кл.) 16.01.2019</v>
      </c>
    </row>
    <row r="8" spans="2:18">
      <c r="C8" s="55" t="s">
        <v>72</v>
      </c>
      <c r="D8" s="55" t="s">
        <v>120</v>
      </c>
    </row>
    <row r="9" spans="2:18" ht="21">
      <c r="F9" s="83" t="str">
        <f>IF(COUNTIF(C2:Q2,"")=0,"","Введите уровень успешности каждого задания")</f>
        <v/>
      </c>
    </row>
    <row r="10" spans="2:18" ht="63">
      <c r="B10" s="69" t="s">
        <v>60</v>
      </c>
      <c r="C10" s="69" t="s">
        <v>62</v>
      </c>
      <c r="D10" s="69" t="s">
        <v>110</v>
      </c>
      <c r="E10" s="69" t="s">
        <v>111</v>
      </c>
      <c r="F10" s="82" t="s">
        <v>63</v>
      </c>
      <c r="G10" s="82" t="s">
        <v>64</v>
      </c>
      <c r="H10" s="82" t="s">
        <v>61</v>
      </c>
      <c r="I10" s="82" t="s">
        <v>65</v>
      </c>
      <c r="J10" s="82" t="s">
        <v>75</v>
      </c>
    </row>
    <row r="11" spans="2:18" ht="31.5">
      <c r="B11" s="81">
        <f>'Анализ 11-А'!B11</f>
        <v>1</v>
      </c>
      <c r="C11" s="74" t="str">
        <f>'Анализ 11-А'!C11</f>
        <v>Информационная обработка письменного текста</v>
      </c>
      <c r="D11" s="70" t="str">
        <f>'Анализ 11-А'!D11</f>
        <v>11</v>
      </c>
      <c r="E11" s="75" t="str">
        <f>'Анализ 11-А'!E11</f>
        <v>2.1; 2.2; 2.3</v>
      </c>
      <c r="F11" s="68" t="str">
        <f>'Анализ 11-А'!F11</f>
        <v>Б</v>
      </c>
      <c r="G11" s="63">
        <f>'Анализ 11-А'!G11</f>
        <v>1</v>
      </c>
      <c r="H11" s="71">
        <f t="shared" ref="H11:H19" si="3">IF(I11="","",I11*G11)</f>
        <v>0.7222222222222221</v>
      </c>
      <c r="I11" s="80">
        <f t="shared" ref="I11:I19" si="4">IF(COUNTIFS($C$5:$R$5,$B11,$C$2:$R$2,"")=0,SUMIFS($C$6:$R$6,$C$5:$R$5,$B11)/$G11/100,"")</f>
        <v>0.7222222222222221</v>
      </c>
      <c r="J11" s="68" t="str">
        <f t="shared" ref="J11:J19" si="5">IF(I11="",$F$9,IF(I11&gt;=$A$26,$C$26,IF(I11&gt;=$A$25,$C$25,IF(I11&gt;=$A$24,$C$24,IF(I11&gt;=$A$23,$C$23,$C$22)))))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2" spans="2:18" ht="15.75">
      <c r="B12" s="81">
        <f>'Анализ 11-А'!B12</f>
        <v>2</v>
      </c>
      <c r="C12" s="74" t="str">
        <f>'Анализ 11-А'!C12</f>
        <v>Средства связи предложений</v>
      </c>
      <c r="D12" s="70" t="str">
        <f>'Анализ 11-А'!D12</f>
        <v>4.3; 5.10; 5.14; 8.2; 8.4</v>
      </c>
      <c r="E12" s="75" t="str">
        <f>'Анализ 11-А'!E12</f>
        <v>1.4; 2.1</v>
      </c>
      <c r="F12" s="68" t="str">
        <f>'Анализ 11-А'!F12</f>
        <v>Б</v>
      </c>
      <c r="G12" s="63">
        <f>'Анализ 11-А'!G12</f>
        <v>1</v>
      </c>
      <c r="H12" s="71">
        <f t="shared" si="3"/>
        <v>0.83333333333333348</v>
      </c>
      <c r="I12" s="80">
        <f t="shared" si="4"/>
        <v>0.83333333333333348</v>
      </c>
      <c r="J12" s="68" t="str">
        <f t="shared" si="5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18" ht="15.75">
      <c r="B13" s="81">
        <f>'Анализ 11-А'!B13</f>
        <v>3</v>
      </c>
      <c r="C13" s="73" t="str">
        <f>'Анализ 11-А'!C13</f>
        <v>Лексическое значение слова</v>
      </c>
      <c r="D13" s="70" t="str">
        <f>'Анализ 11-А'!D13</f>
        <v>2.1</v>
      </c>
      <c r="E13" s="75" t="str">
        <f>'Анализ 11-А'!E13</f>
        <v>1.1; 1.4; 2.1</v>
      </c>
      <c r="F13" s="68" t="str">
        <f>'Анализ 11-А'!F13</f>
        <v>Б</v>
      </c>
      <c r="G13" s="63">
        <f>'Анализ 11-А'!G13</f>
        <v>1</v>
      </c>
      <c r="H13" s="71">
        <f t="shared" si="3"/>
        <v>0.7777777777777779</v>
      </c>
      <c r="I13" s="80">
        <f t="shared" si="4"/>
        <v>0.7777777777777779</v>
      </c>
      <c r="J13" s="68" t="str">
        <f t="shared" si="5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4" spans="2:18" ht="15.75">
      <c r="B14" s="81">
        <f>'Анализ 11-А'!B14</f>
        <v>4</v>
      </c>
      <c r="C14" s="73" t="str">
        <f>'Анализ 11-А'!C14</f>
        <v>Синтаксические нормы</v>
      </c>
      <c r="D14" s="70" t="str">
        <f>'Анализ 11-А'!D14</f>
        <v>9.4</v>
      </c>
      <c r="E14" s="75" t="str">
        <f>'Анализ 11-А'!E14</f>
        <v>1.1</v>
      </c>
      <c r="F14" s="68" t="str">
        <f>'Анализ 11-А'!F14</f>
        <v>Б</v>
      </c>
      <c r="G14" s="63">
        <f>'Анализ 11-А'!G14</f>
        <v>5</v>
      </c>
      <c r="H14" s="71">
        <f t="shared" si="3"/>
        <v>4.9444444444444438</v>
      </c>
      <c r="I14" s="80">
        <f t="shared" si="4"/>
        <v>0.98888888888888882</v>
      </c>
      <c r="J14" s="68" t="str">
        <f t="shared" si="5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5" spans="2:18" ht="31.5">
      <c r="B15" s="81">
        <f>'Анализ 11-А'!B15</f>
        <v>5</v>
      </c>
      <c r="C15" s="73" t="str">
        <f>'Анализ 11-А'!C15</f>
        <v>Смысловая и композиционная целостность текста</v>
      </c>
      <c r="D15" s="70" t="str">
        <f>'Анализ 11-А'!D15</f>
        <v>8.1</v>
      </c>
      <c r="E15" s="75" t="str">
        <f>'Анализ 11-А'!E15</f>
        <v>2.1; 2.2</v>
      </c>
      <c r="F15" s="68" t="str">
        <f>'Анализ 11-А'!F15</f>
        <v>Б</v>
      </c>
      <c r="G15" s="63">
        <f>'Анализ 11-А'!G15</f>
        <v>1</v>
      </c>
      <c r="H15" s="71">
        <f t="shared" si="3"/>
        <v>0.88888888888888884</v>
      </c>
      <c r="I15" s="80">
        <f t="shared" si="4"/>
        <v>0.88888888888888884</v>
      </c>
      <c r="J15" s="68" t="str">
        <f t="shared" si="5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6" spans="2:18" ht="31.5">
      <c r="B16" s="81">
        <f>'Анализ 11-А'!B16</f>
        <v>6</v>
      </c>
      <c r="C16" s="73" t="str">
        <f>'Анализ 11-А'!C16</f>
        <v>Функционально-смысловые типы речи</v>
      </c>
      <c r="D16" s="70" t="str">
        <f>'Анализ 11-А'!D16</f>
        <v>8.3</v>
      </c>
      <c r="E16" s="75" t="str">
        <f>'Анализ 11-А'!E16</f>
        <v>1.1; 1.4; 2.1</v>
      </c>
      <c r="F16" s="68" t="str">
        <f>'Анализ 11-А'!F16</f>
        <v>Б</v>
      </c>
      <c r="G16" s="63">
        <f>'Анализ 11-А'!G16</f>
        <v>1</v>
      </c>
      <c r="H16" s="71">
        <f t="shared" si="3"/>
        <v>0.66666666666666652</v>
      </c>
      <c r="I16" s="80">
        <f t="shared" si="4"/>
        <v>0.66666666666666652</v>
      </c>
      <c r="J16" s="68" t="str">
        <f t="shared" si="5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7" spans="1:10" ht="47.25">
      <c r="B17" s="81">
        <f>'Анализ 11-А'!B17</f>
        <v>7</v>
      </c>
      <c r="C17" s="73" t="str">
        <f>'Анализ 11-А'!C17</f>
        <v>Лексическое значение слова в тексте. Синонимы. Антонимы. Фразеологические обороты</v>
      </c>
      <c r="D17" s="70" t="str">
        <f>'Анализ 11-А'!D17</f>
        <v>2.1; 2.2; 2.3; 2.4; 2.5</v>
      </c>
      <c r="E17" s="75" t="str">
        <f>'Анализ 11-А'!E17</f>
        <v>1.1; 1.4; 2.1</v>
      </c>
      <c r="F17" s="68" t="str">
        <f>'Анализ 11-А'!F17</f>
        <v>Б</v>
      </c>
      <c r="G17" s="63">
        <f>'Анализ 11-А'!G17</f>
        <v>1</v>
      </c>
      <c r="H17" s="71">
        <f t="shared" si="3"/>
        <v>1</v>
      </c>
      <c r="I17" s="80">
        <f t="shared" si="4"/>
        <v>1</v>
      </c>
      <c r="J17" s="68" t="str">
        <f t="shared" si="5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8" spans="1:10" ht="31.5">
      <c r="B18" s="81">
        <f>'Анализ 11-А'!B18</f>
        <v>8</v>
      </c>
      <c r="C18" s="73" t="str">
        <f>'Анализ 11-А'!C18</f>
        <v>Средства связи предложений в тексте</v>
      </c>
      <c r="D18" s="70" t="str">
        <f>'Анализ 11-А'!D18</f>
        <v>4.3; 8.2</v>
      </c>
      <c r="E18" s="75" t="str">
        <f>'Анализ 11-А'!E18</f>
        <v>1.1; 1.4</v>
      </c>
      <c r="F18" s="68" t="str">
        <f>'Анализ 11-А'!F18</f>
        <v>П</v>
      </c>
      <c r="G18" s="63">
        <f>'Анализ 11-А'!G18</f>
        <v>1</v>
      </c>
      <c r="H18" s="71">
        <f t="shared" si="3"/>
        <v>0.44444444444444442</v>
      </c>
      <c r="I18" s="80">
        <f t="shared" si="4"/>
        <v>0.44444444444444442</v>
      </c>
      <c r="J18" s="68" t="str">
        <f t="shared" si="5"/>
        <v>Данный элемент содержания усвоен на низком уровне. Требуется коррекция.</v>
      </c>
    </row>
    <row r="19" spans="1:10" ht="31.5">
      <c r="B19" s="81">
        <f>'Анализ 11-А'!B19</f>
        <v>9</v>
      </c>
      <c r="C19" s="73" t="str">
        <f>'Анализ 11-А'!C19</f>
        <v>Речь. Языковые средства выразительности</v>
      </c>
      <c r="D19" s="70" t="str">
        <f>'Анализ 11-А'!D19</f>
        <v>10.3; 10.4; 10.5</v>
      </c>
      <c r="E19" s="75" t="str">
        <f>'Анализ 11-А'!E19</f>
        <v>1.1; 1.2; 1.3; 2.1; 2.2; 2.3</v>
      </c>
      <c r="F19" s="68" t="str">
        <f>'Анализ 11-А'!F19</f>
        <v>П</v>
      </c>
      <c r="G19" s="63">
        <f>'Анализ 11-А'!G19</f>
        <v>4</v>
      </c>
      <c r="H19" s="71">
        <f t="shared" si="3"/>
        <v>3.6111111111111116</v>
      </c>
      <c r="I19" s="80">
        <f t="shared" si="4"/>
        <v>0.9027777777777779</v>
      </c>
      <c r="J19" s="68" t="str">
        <f t="shared" si="5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21" spans="1:10" ht="15.75">
      <c r="A21" s="79" t="s">
        <v>74</v>
      </c>
      <c r="B21" s="79" t="s">
        <v>73</v>
      </c>
      <c r="C21" s="78" t="s">
        <v>66</v>
      </c>
    </row>
    <row r="22" spans="1:10" ht="15.75">
      <c r="A22" s="77">
        <v>0</v>
      </c>
      <c r="B22" s="77">
        <f>A23-0.01</f>
        <v>0.28999999999999998</v>
      </c>
      <c r="C22" s="76" t="s">
        <v>67</v>
      </c>
    </row>
    <row r="23" spans="1:10" ht="15.75">
      <c r="A23" s="77">
        <v>0.3</v>
      </c>
      <c r="B23" s="77">
        <f>A24-0.01</f>
        <v>0.49</v>
      </c>
      <c r="C23" s="76" t="s">
        <v>68</v>
      </c>
    </row>
    <row r="24" spans="1:10" ht="15.75">
      <c r="A24" s="77">
        <v>0.5</v>
      </c>
      <c r="B24" s="77">
        <f>A25-0.01</f>
        <v>0.69</v>
      </c>
      <c r="C24" s="76" t="s">
        <v>76</v>
      </c>
    </row>
    <row r="25" spans="1:10" ht="15.75">
      <c r="A25" s="77">
        <v>0.7</v>
      </c>
      <c r="B25" s="77">
        <f>A26-0.01</f>
        <v>0.89</v>
      </c>
      <c r="C25" s="76" t="s">
        <v>69</v>
      </c>
    </row>
    <row r="26" spans="1:10" ht="15.75">
      <c r="A26" s="77">
        <v>0.9</v>
      </c>
      <c r="B26" s="77">
        <v>1</v>
      </c>
      <c r="C26" s="76" t="s">
        <v>70</v>
      </c>
    </row>
  </sheetData>
  <sheetProtection algorithmName="SHA-512" hashValue="YrUmKZM9oI9yb3K6UeInyKWY8AAJ7sf2w29nypTr3LBL8tYt8MuBzvRRDz6czW+Y627V6fGcIfDkq4ZIMLUAIg==" saltValue="X4v+jT0xsxoh+tT40Lg+8g==" spinCount="100000" sheet="1" objects="1" scenarios="1"/>
  <mergeCells count="1">
    <mergeCell ref="C1:N1"/>
  </mergeCells>
  <conditionalFormatting sqref="A22:C23 J11:J19">
    <cfRule type="expression" dxfId="4" priority="3">
      <formula>$I11&lt;$A$24</formula>
    </cfRule>
  </conditionalFormatting>
  <conditionalFormatting sqref="C2:R2">
    <cfRule type="cellIs" dxfId="3" priority="1" stopIfTrue="1" operator="greaterThan">
      <formula>100</formula>
    </cfRule>
    <cfRule type="expression" dxfId="2" priority="2" stopIfTrue="1">
      <formula>SUMIFS($I2:$X2,$I$10:$X$10,C$10)&gt;100</formula>
    </cfRule>
  </conditionalFormatting>
  <pageMargins left="0.7" right="0.7" top="0.75" bottom="0.75" header="0.3" footer="0.3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 11-А</vt:lpstr>
      <vt:lpstr>Анализ СОШ № 30</vt:lpstr>
      <vt:lpstr>'Анализ 11-А'!Область_печати</vt:lpstr>
      <vt:lpstr>'Анализ СОШ № 30'!Область_печати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Иринка</cp:lastModifiedBy>
  <cp:lastPrinted>2019-01-11T11:21:01Z</cp:lastPrinted>
  <dcterms:created xsi:type="dcterms:W3CDTF">2006-09-28T05:33:49Z</dcterms:created>
  <dcterms:modified xsi:type="dcterms:W3CDTF">2019-01-17T20:42:48Z</dcterms:modified>
</cp:coreProperties>
</file>