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.02.19 - геометрия 9 кл\"/>
    </mc:Choice>
  </mc:AlternateContent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9-А" sheetId="25" r:id="rId3"/>
    <sheet name="9-Б" sheetId="28" r:id="rId4"/>
    <sheet name="Анализ СОШ № 30" sheetId="27" r:id="rId5"/>
  </sheets>
  <definedNames>
    <definedName name="Hfc" comment="Список сокращений типов классов и их расшифровка" localSheetId="3">#REF!</definedName>
    <definedName name="Hfc" comment="Список сокращений типов классов и их расшифровка">#REF!</definedName>
    <definedName name="_xlnm.Print_Area" localSheetId="2">'9-А'!$A$7:$J$24</definedName>
    <definedName name="_xlnm.Print_Area" localSheetId="3">'9-Б'!$A$7:$J$24</definedName>
    <definedName name="_xlnm.Print_Area" localSheetId="4">'Анализ СОШ № 30'!$A$7:$J$24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 localSheetId="4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 localSheetId="4">#REF!</definedName>
    <definedName name="Тип_класса" comment="Список типов классов (сокращенно)">#REF!</definedName>
  </definedNames>
  <calcPr calcId="152511"/>
</workbook>
</file>

<file path=xl/calcChain.xml><?xml version="1.0" encoding="utf-8"?>
<calcChain xmlns="http://schemas.openxmlformats.org/spreadsheetml/2006/main">
  <c r="B23" i="28" l="1"/>
  <c r="B22" i="28"/>
  <c r="B21" i="28"/>
  <c r="B20" i="28"/>
  <c r="I17" i="28"/>
  <c r="H17" i="28"/>
  <c r="I16" i="28"/>
  <c r="I15" i="28"/>
  <c r="H15" i="28" s="1"/>
  <c r="I14" i="28"/>
  <c r="I13" i="28"/>
  <c r="H13" i="28" s="1"/>
  <c r="I12" i="28"/>
  <c r="I11" i="28"/>
  <c r="H11" i="28" s="1"/>
  <c r="F9" i="28"/>
  <c r="J17" i="28" s="1"/>
  <c r="J14" i="28" l="1"/>
  <c r="J12" i="28"/>
  <c r="J16" i="28"/>
  <c r="H12" i="28"/>
  <c r="H14" i="28"/>
  <c r="H16" i="28"/>
  <c r="J11" i="28"/>
  <c r="J13" i="28"/>
  <c r="J15" i="28"/>
  <c r="F11" i="27"/>
  <c r="F12" i="27"/>
  <c r="I17" i="25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E11" i="27" l="1"/>
  <c r="G11" i="27"/>
  <c r="E12" i="27"/>
  <c r="G12" i="27"/>
  <c r="E13" i="27"/>
  <c r="F13" i="27"/>
  <c r="G13" i="27"/>
  <c r="E14" i="27"/>
  <c r="F14" i="27"/>
  <c r="G14" i="27"/>
  <c r="E15" i="27"/>
  <c r="F15" i="27"/>
  <c r="G15" i="27"/>
  <c r="E16" i="27"/>
  <c r="F16" i="27"/>
  <c r="G16" i="27"/>
  <c r="E17" i="27"/>
  <c r="F17" i="27"/>
  <c r="G17" i="27"/>
  <c r="D12" i="27"/>
  <c r="D13" i="27"/>
  <c r="D14" i="27"/>
  <c r="D15" i="27"/>
  <c r="D16" i="27"/>
  <c r="D17" i="27"/>
  <c r="D11" i="27"/>
  <c r="C12" i="27" l="1"/>
  <c r="C13" i="27"/>
  <c r="C14" i="27"/>
  <c r="C15" i="27"/>
  <c r="C16" i="27"/>
  <c r="C17" i="27"/>
  <c r="B12" i="27"/>
  <c r="B13" i="27"/>
  <c r="B14" i="27"/>
  <c r="B15" i="27"/>
  <c r="B16" i="27"/>
  <c r="B17" i="27"/>
  <c r="C11" i="27"/>
  <c r="C7" i="27"/>
  <c r="D5" i="27" l="1"/>
  <c r="E5" i="27"/>
  <c r="F5" i="27"/>
  <c r="G5" i="27"/>
  <c r="H5" i="27"/>
  <c r="I5" i="27"/>
  <c r="J5" i="27"/>
  <c r="C5" i="27"/>
  <c r="B11" i="27" l="1"/>
  <c r="D4" i="27" l="1"/>
  <c r="D6" i="27" s="1"/>
  <c r="I12" i="27" s="1"/>
  <c r="H12" i="27" s="1"/>
  <c r="C4" i="27"/>
  <c r="C6" i="27" s="1"/>
  <c r="I11" i="27" s="1"/>
  <c r="H11" i="27" s="1"/>
  <c r="E4" i="27"/>
  <c r="E6" i="27" s="1"/>
  <c r="I13" i="27" s="1"/>
  <c r="H13" i="27" s="1"/>
  <c r="F4" i="27"/>
  <c r="F6" i="27" s="1"/>
  <c r="I14" i="27" s="1"/>
  <c r="H14" i="27" s="1"/>
  <c r="G4" i="27"/>
  <c r="G6" i="27" s="1"/>
  <c r="I15" i="27" s="1"/>
  <c r="H15" i="27" s="1"/>
  <c r="H4" i="27"/>
  <c r="H6" i="27" s="1"/>
  <c r="I16" i="27" s="1"/>
  <c r="H16" i="27" s="1"/>
  <c r="I4" i="27"/>
  <c r="I6" i="27" s="1"/>
  <c r="J4" i="27"/>
  <c r="J6" i="27" s="1"/>
  <c r="I17" i="27" s="1"/>
  <c r="H17" i="27" s="1"/>
  <c r="F9" i="27"/>
  <c r="B20" i="27"/>
  <c r="B21" i="27"/>
  <c r="B22" i="27"/>
  <c r="B23" i="27"/>
  <c r="J16" i="27" l="1"/>
  <c r="J17" i="27"/>
  <c r="J15" i="27"/>
  <c r="J14" i="27"/>
  <c r="J12" i="27"/>
  <c r="J13" i="27" l="1"/>
  <c r="J11" i="27"/>
  <c r="F9" i="25"/>
  <c r="J17" i="25" s="1"/>
  <c r="J15" i="25" l="1"/>
  <c r="J12" i="25"/>
  <c r="J16" i="25"/>
  <c r="J13" i="25"/>
  <c r="J14" i="25"/>
  <c r="J11" i="25"/>
  <c r="B21" i="25"/>
  <c r="B22" i="25"/>
  <c r="B23" i="25"/>
  <c r="B2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M2" i="9" l="1"/>
  <c r="Q2" i="9"/>
  <c r="I2" i="9"/>
  <c r="H2" i="9"/>
  <c r="T2" i="9"/>
  <c r="L2" i="9"/>
  <c r="P2" i="9"/>
</calcChain>
</file>

<file path=xl/sharedStrings.xml><?xml version="1.0" encoding="utf-8"?>
<sst xmlns="http://schemas.openxmlformats.org/spreadsheetml/2006/main" count="231" uniqueCount="99">
  <si>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</si>
  <si>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</si>
  <si>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</si>
  <si>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</si>
  <si>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</si>
  <si>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</si>
  <si>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</si>
  <si>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</si>
  <si>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</si>
  <si>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</si>
  <si>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</si>
  <si>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</si>
  <si>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</si>
  <si>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</si>
  <si>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</si>
  <si>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</si>
  <si>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</si>
  <si>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</si>
  <si>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</si>
  <si>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</si>
  <si>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</si>
  <si>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</si>
  <si>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</si>
  <si>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</si>
  <si>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</si>
  <si>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</si>
  <si>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</si>
  <si>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</si>
  <si>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</si>
  <si>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</si>
  <si>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</si>
  <si>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</si>
  <si>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</si>
  <si>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</si>
  <si>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</si>
  <si>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</si>
  <si>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</si>
  <si>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</si>
  <si>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</si>
  <si>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</si>
  <si>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</si>
  <si>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</si>
  <si>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</si>
  <si>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</si>
  <si>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</si>
  <si>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</si>
  <si>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</si>
  <si>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</si>
  <si>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</si>
  <si>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</si>
  <si>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</si>
  <si>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</si>
  <si>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</si>
  <si>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</si>
  <si>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</si>
  <si>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</si>
  <si>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</si>
  <si>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</si>
  <si>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</si>
  <si>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</si>
  <si>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</si>
  <si>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</si>
  <si>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</si>
  <si>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</si>
  <si>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</si>
  <si>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</si>
  <si>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</si>
  <si>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</si>
  <si>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</si>
  <si>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</si>
  <si>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</si>
  <si>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</si>
  <si>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</si>
  <si>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</si>
  <si>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</si>
  <si>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</si>
  <si>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</si>
  <si>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</si>
  <si>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</si>
  <si>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</si>
  <si>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КДР по математике (9 кл.) 20.02.2019</t>
  </si>
  <si>
    <t>7
1 б</t>
  </si>
  <si>
    <t>7
2 б</t>
  </si>
  <si>
    <t>Проверяемые требования (умения)</t>
  </si>
  <si>
    <t>Коды разделов элементов содержания</t>
  </si>
  <si>
    <t>Коды разделов элементов требований</t>
  </si>
  <si>
    <t>Б</t>
  </si>
  <si>
    <t>П</t>
  </si>
  <si>
    <t>Описывать реальные ситуации на языке геометрии, исследовать построенные модели с использованием геометрических понятий и теорем, решать практические задачи, связанные с нахождением геометрических величин</t>
  </si>
  <si>
    <t>Уметь выполнять действия с геометрическими фигурами, координатами и векторами</t>
  </si>
  <si>
    <t>Проводить доказательные рассуждения при решении задач, оценивать логическую правильность рассуждений, распознавать ошибочные заключения</t>
  </si>
  <si>
    <t>7</t>
  </si>
  <si>
    <t>7.5</t>
  </si>
  <si>
    <t>5.1, 5.2</t>
  </si>
  <si>
    <t>5.1, 5.2, 7.8</t>
  </si>
  <si>
    <t>5</t>
  </si>
  <si>
    <t>по МБОУ СОШ № 30</t>
  </si>
  <si>
    <t>по 9-Б классу</t>
  </si>
  <si>
    <t xml:space="preserve">по 9-А классу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</si>
</sst>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8E4B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0" fillId="0" borderId="2" xfId="0" applyNumberFormat="1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22" fillId="8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/>
    <xf numFmtId="9" fontId="3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/>
    </xf>
    <xf numFmtId="49" fontId="20" fillId="0" borderId="2" xfId="0" applyNumberFormat="1" applyFont="1" applyBorder="1" applyAlignment="1" applyProtection="1">
      <alignment horizontal="center" vertical="center" wrapText="1"/>
      <protection hidden="1"/>
    </xf>
    <xf numFmtId="49" fontId="14" fillId="0" borderId="2" xfId="0" applyNumberFormat="1" applyFont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4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4" t="e">
        <f>#REF!</f>
        <v>#REF!</v>
      </c>
      <c r="B1" s="105"/>
      <c r="C1" s="106"/>
      <c r="D1" s="39" t="s">
        <v>54</v>
      </c>
      <c r="E1" s="31"/>
      <c r="F1" s="107" t="e">
        <f>#REF!</f>
        <v>#REF!</v>
      </c>
      <c r="G1" s="108"/>
      <c r="H1" s="109" t="s">
        <v>51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2" t="s">
        <v>52</v>
      </c>
      <c r="B3" s="110" t="s">
        <v>49</v>
      </c>
      <c r="C3" s="112" t="s">
        <v>48</v>
      </c>
      <c r="D3" s="99" t="s">
        <v>55</v>
      </c>
      <c r="E3" s="101" t="s">
        <v>50</v>
      </c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 t="s">
        <v>57</v>
      </c>
      <c r="W3" s="103"/>
      <c r="X3" s="103"/>
      <c r="Y3" s="103"/>
      <c r="Z3" s="102" t="s">
        <v>59</v>
      </c>
      <c r="AA3" s="103"/>
      <c r="AB3" s="103"/>
      <c r="AC3" s="103"/>
      <c r="AD3" s="97" t="s">
        <v>58</v>
      </c>
    </row>
    <row r="4" spans="1:30" ht="16.5" thickBot="1" x14ac:dyDescent="0.3">
      <c r="A4" s="102"/>
      <c r="B4" s="111"/>
      <c r="C4" s="113"/>
      <c r="D4" s="100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8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23" priority="2">
      <formula>AND($C5&lt;&gt;0,$AD5&lt;&gt;100)</formula>
    </cfRule>
  </conditionalFormatting>
  <conditionalFormatting sqref="G5:H48 N5:Q48 V5:Y48">
    <cfRule type="cellIs" dxfId="22" priority="12" operator="greaterThan">
      <formula>#REF!</formula>
    </cfRule>
  </conditionalFormatting>
  <conditionalFormatting sqref="B5:B48">
    <cfRule type="cellIs" dxfId="21" priority="10" stopIfTrue="1" operator="lessThan">
      <formula>#REF!</formula>
    </cfRule>
  </conditionalFormatting>
  <conditionalFormatting sqref="E5:F48">
    <cfRule type="expression" dxfId="20" priority="90">
      <formula>IF(SUM(#REF!)&gt;#REF!,1)</formula>
    </cfRule>
  </conditionalFormatting>
  <conditionalFormatting sqref="G49:H54 N49:Q54 V49:Y54">
    <cfRule type="cellIs" dxfId="19" priority="125" operator="greaterThan">
      <formula>#REF!</formula>
    </cfRule>
  </conditionalFormatting>
  <conditionalFormatting sqref="B49:B54">
    <cfRule type="cellIs" dxfId="18" priority="131" stopIfTrue="1" operator="lessThan">
      <formula>#REF!</formula>
    </cfRule>
  </conditionalFormatting>
  <conditionalFormatting sqref="E49:F54">
    <cfRule type="expression" dxfId="17" priority="133">
      <formula>IF(SUM(#REF!)&gt;#REF!,1)</formula>
    </cfRule>
  </conditionalFormatting>
  <conditionalFormatting sqref="I49:M54">
    <cfRule type="expression" dxfId="16" priority="135">
      <formula>IF(SUM(#REF!)&gt;#REF!,1)</formula>
    </cfRule>
  </conditionalFormatting>
  <conditionalFormatting sqref="R49:U54">
    <cfRule type="expression" dxfId="15" priority="137">
      <formula>IF(SUM(#REF!)&gt;#REF!,1)</formula>
    </cfRule>
  </conditionalFormatting>
  <conditionalFormatting sqref="C49:D54">
    <cfRule type="expression" dxfId="14" priority="139" stopIfTrue="1">
      <formula>IF(AND(SUM(#REF!)&lt;&gt;#REF!,NOT(ISBLANK(#REF!))),1)</formula>
    </cfRule>
  </conditionalFormatting>
  <conditionalFormatting sqref="V49:Y54">
    <cfRule type="expression" dxfId="13" priority="141">
      <formula>SUM(#REF!)&gt;#REF!</formula>
    </cfRule>
  </conditionalFormatting>
  <conditionalFormatting sqref="I5:M48">
    <cfRule type="expression" dxfId="12" priority="272">
      <formula>IF(SUM(#REF!)&gt;#REF!,1)</formula>
    </cfRule>
  </conditionalFormatting>
  <conditionalFormatting sqref="R5:U48">
    <cfRule type="expression" dxfId="11" priority="1782">
      <formula>IF(SUM(#REF!)&gt;#REF!,1)</formula>
    </cfRule>
  </conditionalFormatting>
  <conditionalFormatting sqref="C5:D48">
    <cfRule type="expression" dxfId="10" priority="1784" stopIfTrue="1">
      <formula>IF(AND(SUM(#REF!)&lt;&gt;#REF!,NOT(ISBLANK(#REF!))),1)</formula>
    </cfRule>
  </conditionalFormatting>
  <conditionalFormatting sqref="V5:Y48">
    <cfRule type="expression" dxfId="9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ColWidth="9.140625"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4"/>
  <sheetViews>
    <sheetView zoomScale="80" zoomScaleNormal="80" workbookViewId="0">
      <selection activeCell="C2" sqref="C2:I2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1" spans="2:10" x14ac:dyDescent="0.25">
      <c r="J1" s="91"/>
    </row>
    <row r="2" spans="2:10" s="55" customFormat="1" x14ac:dyDescent="0.25">
      <c r="B2" s="59" t="s">
        <v>70</v>
      </c>
      <c r="C2" s="118">
        <v>0.86363636363636365</v>
      </c>
      <c r="D2" s="118">
        <v>0.81818181818181823</v>
      </c>
      <c r="E2" s="118">
        <v>0.63636363636363635</v>
      </c>
      <c r="F2" s="118">
        <v>0.77272727272727271</v>
      </c>
      <c r="G2" s="118">
        <v>0.5</v>
      </c>
      <c r="H2" s="118">
        <v>0.77272727272727271</v>
      </c>
      <c r="I2" s="118">
        <v>4.5454545454545456E-2</v>
      </c>
      <c r="J2" s="92"/>
    </row>
    <row r="3" spans="2:10" x14ac:dyDescent="0.25">
      <c r="C3" s="65">
        <v>1</v>
      </c>
      <c r="D3" s="66">
        <v>2</v>
      </c>
      <c r="E3" s="65">
        <v>3</v>
      </c>
      <c r="F3" s="66">
        <v>4</v>
      </c>
      <c r="G3" s="65">
        <v>5</v>
      </c>
      <c r="H3" s="66">
        <v>6</v>
      </c>
      <c r="I3" s="65">
        <v>7</v>
      </c>
      <c r="J3" s="93"/>
    </row>
    <row r="4" spans="2:10" x14ac:dyDescent="0.25">
      <c r="C4" s="70"/>
      <c r="D4" s="60"/>
      <c r="E4" s="60"/>
      <c r="F4" s="60"/>
      <c r="G4" s="60"/>
      <c r="H4" s="60"/>
      <c r="I4" s="60"/>
      <c r="J4" s="94"/>
    </row>
    <row r="5" spans="2:10" x14ac:dyDescent="0.25">
      <c r="C5" s="70"/>
      <c r="D5" s="60"/>
      <c r="E5" s="60"/>
      <c r="F5" s="60"/>
      <c r="G5" s="60"/>
      <c r="H5" s="60"/>
      <c r="I5" s="60"/>
      <c r="J5" s="60"/>
    </row>
    <row r="6" spans="2:10" x14ac:dyDescent="0.25">
      <c r="C6" s="70"/>
      <c r="D6" s="60"/>
      <c r="E6" s="60"/>
      <c r="F6" s="60"/>
      <c r="G6" s="60"/>
      <c r="H6" s="60"/>
      <c r="I6" s="60"/>
      <c r="J6" s="60"/>
    </row>
    <row r="7" spans="2:10" x14ac:dyDescent="0.25">
      <c r="C7" s="85" t="s">
        <v>80</v>
      </c>
      <c r="D7" s="86"/>
      <c r="E7" s="86"/>
      <c r="F7" s="86"/>
      <c r="G7" s="86"/>
      <c r="H7" s="60"/>
      <c r="I7" s="60"/>
      <c r="J7" s="60"/>
    </row>
    <row r="8" spans="2:10" x14ac:dyDescent="0.25">
      <c r="B8" s="55"/>
      <c r="C8" s="85" t="s">
        <v>71</v>
      </c>
      <c r="D8" s="85" t="s">
        <v>98</v>
      </c>
      <c r="E8" s="85"/>
      <c r="F8" s="85"/>
      <c r="G8" s="85"/>
      <c r="H8" s="55"/>
      <c r="I8" s="55"/>
      <c r="J8" s="55"/>
    </row>
    <row r="9" spans="2:10" ht="21" x14ac:dyDescent="0.35">
      <c r="F9" s="61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8" t="s">
        <v>60</v>
      </c>
      <c r="C10" s="64" t="s">
        <v>83</v>
      </c>
      <c r="D10" s="64" t="s">
        <v>84</v>
      </c>
      <c r="E10" s="64" t="s">
        <v>85</v>
      </c>
      <c r="F10" s="64" t="s">
        <v>62</v>
      </c>
      <c r="G10" s="64" t="s">
        <v>63</v>
      </c>
      <c r="H10" s="64" t="s">
        <v>61</v>
      </c>
      <c r="I10" s="64" t="s">
        <v>64</v>
      </c>
      <c r="J10" s="64" t="s">
        <v>74</v>
      </c>
    </row>
    <row r="11" spans="2:10" ht="110.25" x14ac:dyDescent="0.25">
      <c r="B11" s="62">
        <v>1</v>
      </c>
      <c r="C11" s="95" t="s">
        <v>88</v>
      </c>
      <c r="D11" s="95" t="s">
        <v>91</v>
      </c>
      <c r="E11" s="96" t="s">
        <v>92</v>
      </c>
      <c r="F11" s="67" t="s">
        <v>86</v>
      </c>
      <c r="G11" s="67">
        <v>1</v>
      </c>
      <c r="H11" s="69">
        <f t="shared" ref="H11:H17" si="0">IF(I11="","",I11*G11)</f>
        <v>0.86363636363636365</v>
      </c>
      <c r="I11" s="88">
        <f>IF($C$2="","",$C$2)</f>
        <v>0.86363636363636365</v>
      </c>
      <c r="J11" s="63" t="str">
        <f t="shared" ref="J11:J17" si="1">IF(I11="",$F$9,IF(I11&gt;=$A$24,$C$24,IF(I11&gt;=$A$23,$C$23,IF(I11&gt;=$A$22,$C$22,IF(I11&gt;=$A$21,$C$21,$C$20)))))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0" ht="50.1" customHeight="1" x14ac:dyDescent="0.25">
      <c r="B12" s="62">
        <v>2</v>
      </c>
      <c r="C12" s="95" t="s">
        <v>89</v>
      </c>
      <c r="D12" s="95" t="s">
        <v>91</v>
      </c>
      <c r="E12" s="96" t="s">
        <v>93</v>
      </c>
      <c r="F12" s="67" t="s">
        <v>86</v>
      </c>
      <c r="G12" s="67">
        <v>1</v>
      </c>
      <c r="H12" s="69">
        <f t="shared" si="0"/>
        <v>0.81818181818181823</v>
      </c>
      <c r="I12" s="88">
        <f>IF($D$2="","",$D$2)</f>
        <v>0.81818181818181823</v>
      </c>
      <c r="J12" s="63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0" ht="50.1" customHeight="1" x14ac:dyDescent="0.25">
      <c r="B13" s="62">
        <v>3</v>
      </c>
      <c r="C13" s="95" t="s">
        <v>89</v>
      </c>
      <c r="D13" s="95" t="s">
        <v>91</v>
      </c>
      <c r="E13" s="96" t="s">
        <v>93</v>
      </c>
      <c r="F13" s="67" t="s">
        <v>86</v>
      </c>
      <c r="G13" s="67">
        <v>1</v>
      </c>
      <c r="H13" s="69">
        <f t="shared" si="0"/>
        <v>0.63636363636363635</v>
      </c>
      <c r="I13" s="88">
        <f>IF($E$2="","",$E$2)</f>
        <v>0.63636363636363635</v>
      </c>
      <c r="J13" s="63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0" ht="50.1" customHeight="1" x14ac:dyDescent="0.25">
      <c r="B14" s="62">
        <v>4</v>
      </c>
      <c r="C14" s="95" t="s">
        <v>89</v>
      </c>
      <c r="D14" s="95" t="s">
        <v>91</v>
      </c>
      <c r="E14" s="96" t="s">
        <v>93</v>
      </c>
      <c r="F14" s="67" t="s">
        <v>86</v>
      </c>
      <c r="G14" s="67">
        <v>1</v>
      </c>
      <c r="H14" s="69">
        <f t="shared" si="0"/>
        <v>0.77272727272727271</v>
      </c>
      <c r="I14" s="88">
        <f>IF($F$2="","",$F$2)</f>
        <v>0.77272727272727271</v>
      </c>
      <c r="J14" s="63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0" ht="50.1" customHeight="1" x14ac:dyDescent="0.25">
      <c r="B15" s="62">
        <v>5</v>
      </c>
      <c r="C15" s="95" t="s">
        <v>89</v>
      </c>
      <c r="D15" s="95" t="s">
        <v>91</v>
      </c>
      <c r="E15" s="96" t="s">
        <v>93</v>
      </c>
      <c r="F15" s="67" t="s">
        <v>86</v>
      </c>
      <c r="G15" s="67">
        <v>1</v>
      </c>
      <c r="H15" s="69">
        <f t="shared" si="0"/>
        <v>0.5</v>
      </c>
      <c r="I15" s="88">
        <f>IF($G$2="","",$G$2)</f>
        <v>0.5</v>
      </c>
      <c r="J15" s="63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0" ht="78.75" x14ac:dyDescent="0.25">
      <c r="B16" s="62">
        <v>6</v>
      </c>
      <c r="C16" s="95" t="s">
        <v>90</v>
      </c>
      <c r="D16" s="95" t="s">
        <v>91</v>
      </c>
      <c r="E16" s="96" t="s">
        <v>94</v>
      </c>
      <c r="F16" s="67" t="s">
        <v>86</v>
      </c>
      <c r="G16" s="67">
        <v>1</v>
      </c>
      <c r="H16" s="69">
        <f t="shared" si="0"/>
        <v>0.77272727272727271</v>
      </c>
      <c r="I16" s="88">
        <f>IF($H$2="","",$H$2)</f>
        <v>0.77272727272727271</v>
      </c>
      <c r="J16" s="63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50.1" customHeight="1" x14ac:dyDescent="0.25">
      <c r="B17" s="62">
        <v>7</v>
      </c>
      <c r="C17" s="95" t="s">
        <v>89</v>
      </c>
      <c r="D17" s="95" t="s">
        <v>91</v>
      </c>
      <c r="E17" s="96" t="s">
        <v>95</v>
      </c>
      <c r="F17" s="67" t="s">
        <v>87</v>
      </c>
      <c r="G17" s="67">
        <v>2</v>
      </c>
      <c r="H17" s="69">
        <f t="shared" si="0"/>
        <v>9.0909090909090912E-2</v>
      </c>
      <c r="I17" s="88">
        <f>IF($I$2="","",$I$2)</f>
        <v>4.5454545454545456E-2</v>
      </c>
      <c r="J17" s="63" t="str">
        <f t="shared" si="1"/>
        <v>Данный элемент содержания усвоен на крайне низком уровне. Требуется серьёзная коррекция.</v>
      </c>
    </row>
    <row r="19" spans="1:10" ht="15.75" x14ac:dyDescent="0.25">
      <c r="A19" t="s">
        <v>73</v>
      </c>
      <c r="B19" t="s">
        <v>72</v>
      </c>
      <c r="C19" s="57" t="s">
        <v>65</v>
      </c>
    </row>
    <row r="20" spans="1:10" ht="15.75" x14ac:dyDescent="0.25">
      <c r="A20" s="56">
        <v>0</v>
      </c>
      <c r="B20" s="56">
        <f>A21-0.01</f>
        <v>0.28999999999999998</v>
      </c>
      <c r="C20" s="58" t="s">
        <v>66</v>
      </c>
    </row>
    <row r="21" spans="1:10" ht="15.75" x14ac:dyDescent="0.25">
      <c r="A21" s="56">
        <v>0.3</v>
      </c>
      <c r="B21" s="56">
        <f t="shared" ref="B21:B23" si="2">A22-0.01</f>
        <v>0.49</v>
      </c>
      <c r="C21" s="58" t="s">
        <v>67</v>
      </c>
    </row>
    <row r="22" spans="1:10" ht="15.75" x14ac:dyDescent="0.25">
      <c r="A22" s="56">
        <v>0.5</v>
      </c>
      <c r="B22" s="56">
        <f t="shared" si="2"/>
        <v>0.69</v>
      </c>
      <c r="C22" s="58" t="s">
        <v>75</v>
      </c>
    </row>
    <row r="23" spans="1:10" ht="15.75" x14ac:dyDescent="0.25">
      <c r="A23" s="56">
        <v>0.7</v>
      </c>
      <c r="B23" s="56">
        <f t="shared" si="2"/>
        <v>0.89</v>
      </c>
      <c r="C23" s="58" t="s">
        <v>68</v>
      </c>
    </row>
    <row r="24" spans="1:10" ht="15.75" x14ac:dyDescent="0.25">
      <c r="A24" s="56">
        <v>0.9</v>
      </c>
      <c r="B24" s="56">
        <v>1</v>
      </c>
      <c r="C24" s="58" t="s">
        <v>69</v>
      </c>
    </row>
  </sheetData>
  <sheetProtection password="FBA7" sheet="1" objects="1" scenarios="1" formatColumns="0" formatRows="0"/>
  <conditionalFormatting sqref="A20:C21 J11:J17">
    <cfRule type="expression" dxfId="8" priority="1">
      <formula>$I11&lt;$A$22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16" zoomScale="80" zoomScaleNormal="80" workbookViewId="0">
      <selection activeCell="C2" sqref="C2:I2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1" spans="2:10" x14ac:dyDescent="0.25">
      <c r="J1" s="91"/>
    </row>
    <row r="2" spans="2:10" s="55" customFormat="1" x14ac:dyDescent="0.25">
      <c r="B2" s="59" t="s">
        <v>70</v>
      </c>
      <c r="C2" s="118">
        <v>0.89473684210526316</v>
      </c>
      <c r="D2" s="118">
        <v>0.68421052631578949</v>
      </c>
      <c r="E2" s="118">
        <v>0.84210526315789469</v>
      </c>
      <c r="F2" s="118">
        <v>0.84210526315789469</v>
      </c>
      <c r="G2" s="118">
        <v>0.84210526315789469</v>
      </c>
      <c r="H2" s="118">
        <v>0.84210526315789469</v>
      </c>
      <c r="I2" s="118">
        <v>7.8947368421052627E-2</v>
      </c>
      <c r="J2" s="92"/>
    </row>
    <row r="3" spans="2:10" x14ac:dyDescent="0.25">
      <c r="C3" s="65">
        <v>1</v>
      </c>
      <c r="D3" s="66">
        <v>2</v>
      </c>
      <c r="E3" s="65">
        <v>3</v>
      </c>
      <c r="F3" s="66">
        <v>4</v>
      </c>
      <c r="G3" s="65">
        <v>5</v>
      </c>
      <c r="H3" s="66">
        <v>6</v>
      </c>
      <c r="I3" s="65">
        <v>7</v>
      </c>
      <c r="J3" s="93"/>
    </row>
    <row r="4" spans="2:10" x14ac:dyDescent="0.25">
      <c r="C4" s="70"/>
      <c r="D4" s="60"/>
      <c r="E4" s="60"/>
      <c r="F4" s="60"/>
      <c r="G4" s="60"/>
      <c r="H4" s="60"/>
      <c r="I4" s="60"/>
      <c r="J4" s="94"/>
    </row>
    <row r="5" spans="2:10" x14ac:dyDescent="0.25">
      <c r="C5" s="70"/>
      <c r="D5" s="60"/>
      <c r="E5" s="60"/>
      <c r="F5" s="60"/>
      <c r="G5" s="60"/>
      <c r="H5" s="60"/>
      <c r="I5" s="60"/>
      <c r="J5" s="60"/>
    </row>
    <row r="6" spans="2:10" x14ac:dyDescent="0.25">
      <c r="C6" s="70"/>
      <c r="D6" s="60"/>
      <c r="E6" s="60"/>
      <c r="F6" s="60"/>
      <c r="G6" s="60"/>
      <c r="H6" s="60"/>
      <c r="I6" s="60"/>
      <c r="J6" s="60"/>
    </row>
    <row r="7" spans="2:10" x14ac:dyDescent="0.25">
      <c r="C7" s="85" t="s">
        <v>80</v>
      </c>
      <c r="D7" s="86"/>
      <c r="E7" s="86"/>
      <c r="F7" s="86"/>
      <c r="G7" s="86"/>
      <c r="H7" s="60"/>
      <c r="I7" s="60"/>
      <c r="J7" s="60"/>
    </row>
    <row r="8" spans="2:10" x14ac:dyDescent="0.25">
      <c r="B8" s="55"/>
      <c r="C8" s="85" t="s">
        <v>71</v>
      </c>
      <c r="D8" s="85" t="s">
        <v>97</v>
      </c>
      <c r="E8" s="85"/>
      <c r="F8" s="85"/>
      <c r="G8" s="85"/>
      <c r="H8" s="55"/>
      <c r="I8" s="55"/>
      <c r="J8" s="55"/>
    </row>
    <row r="9" spans="2:10" ht="21" x14ac:dyDescent="0.35">
      <c r="F9" s="61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8" t="s">
        <v>60</v>
      </c>
      <c r="C10" s="64" t="s">
        <v>83</v>
      </c>
      <c r="D10" s="64" t="s">
        <v>84</v>
      </c>
      <c r="E10" s="64" t="s">
        <v>85</v>
      </c>
      <c r="F10" s="64" t="s">
        <v>62</v>
      </c>
      <c r="G10" s="64" t="s">
        <v>63</v>
      </c>
      <c r="H10" s="64" t="s">
        <v>61</v>
      </c>
      <c r="I10" s="64" t="s">
        <v>64</v>
      </c>
      <c r="J10" s="64" t="s">
        <v>74</v>
      </c>
    </row>
    <row r="11" spans="2:10" ht="110.25" x14ac:dyDescent="0.25">
      <c r="B11" s="62">
        <v>1</v>
      </c>
      <c r="C11" s="95" t="s">
        <v>88</v>
      </c>
      <c r="D11" s="95" t="s">
        <v>91</v>
      </c>
      <c r="E11" s="96" t="s">
        <v>92</v>
      </c>
      <c r="F11" s="67" t="s">
        <v>86</v>
      </c>
      <c r="G11" s="67">
        <v>1</v>
      </c>
      <c r="H11" s="69">
        <f t="shared" ref="H11:H17" si="0">IF(I11="","",I11*G11)</f>
        <v>0.89473684210526316</v>
      </c>
      <c r="I11" s="88">
        <f>IF($C$2="","",$C$2)</f>
        <v>0.89473684210526316</v>
      </c>
      <c r="J11" s="63" t="str">
        <f t="shared" ref="J11:J17" si="1">IF(I11="",$F$9,IF(I11&gt;=$A$24,$C$24,IF(I11&gt;=$A$23,$C$23,IF(I11&gt;=$A$22,$C$22,IF(I11&gt;=$A$21,$C$21,$C$20)))))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0" ht="50.1" customHeight="1" x14ac:dyDescent="0.25">
      <c r="B12" s="62">
        <v>2</v>
      </c>
      <c r="C12" s="95" t="s">
        <v>89</v>
      </c>
      <c r="D12" s="95" t="s">
        <v>91</v>
      </c>
      <c r="E12" s="96" t="s">
        <v>93</v>
      </c>
      <c r="F12" s="67" t="s">
        <v>86</v>
      </c>
      <c r="G12" s="67">
        <v>1</v>
      </c>
      <c r="H12" s="69">
        <f t="shared" si="0"/>
        <v>0.68421052631578949</v>
      </c>
      <c r="I12" s="88">
        <f>IF($D$2="","",$D$2)</f>
        <v>0.68421052631578949</v>
      </c>
      <c r="J12" s="63" t="str">
        <f t="shared" si="1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0" ht="50.1" customHeight="1" x14ac:dyDescent="0.25">
      <c r="B13" s="62">
        <v>3</v>
      </c>
      <c r="C13" s="95" t="s">
        <v>89</v>
      </c>
      <c r="D13" s="95" t="s">
        <v>91</v>
      </c>
      <c r="E13" s="96" t="s">
        <v>93</v>
      </c>
      <c r="F13" s="67" t="s">
        <v>86</v>
      </c>
      <c r="G13" s="67">
        <v>1</v>
      </c>
      <c r="H13" s="69">
        <f t="shared" si="0"/>
        <v>0.84210526315789469</v>
      </c>
      <c r="I13" s="88">
        <f>IF($E$2="","",$E$2)</f>
        <v>0.84210526315789469</v>
      </c>
      <c r="J13" s="63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0" ht="50.1" customHeight="1" x14ac:dyDescent="0.25">
      <c r="B14" s="62">
        <v>4</v>
      </c>
      <c r="C14" s="95" t="s">
        <v>89</v>
      </c>
      <c r="D14" s="95" t="s">
        <v>91</v>
      </c>
      <c r="E14" s="96" t="s">
        <v>93</v>
      </c>
      <c r="F14" s="67" t="s">
        <v>86</v>
      </c>
      <c r="G14" s="67">
        <v>1</v>
      </c>
      <c r="H14" s="69">
        <f t="shared" si="0"/>
        <v>0.84210526315789469</v>
      </c>
      <c r="I14" s="88">
        <f>IF($F$2="","",$F$2)</f>
        <v>0.84210526315789469</v>
      </c>
      <c r="J14" s="63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0" ht="50.1" customHeight="1" x14ac:dyDescent="0.25">
      <c r="B15" s="62">
        <v>5</v>
      </c>
      <c r="C15" s="95" t="s">
        <v>89</v>
      </c>
      <c r="D15" s="95" t="s">
        <v>91</v>
      </c>
      <c r="E15" s="96" t="s">
        <v>93</v>
      </c>
      <c r="F15" s="67" t="s">
        <v>86</v>
      </c>
      <c r="G15" s="67">
        <v>1</v>
      </c>
      <c r="H15" s="69">
        <f t="shared" si="0"/>
        <v>0.84210526315789469</v>
      </c>
      <c r="I15" s="88">
        <f>IF($G$2="","",$G$2)</f>
        <v>0.84210526315789469</v>
      </c>
      <c r="J15" s="63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0" ht="78.75" x14ac:dyDescent="0.25">
      <c r="B16" s="62">
        <v>6</v>
      </c>
      <c r="C16" s="95" t="s">
        <v>90</v>
      </c>
      <c r="D16" s="95" t="s">
        <v>91</v>
      </c>
      <c r="E16" s="96" t="s">
        <v>94</v>
      </c>
      <c r="F16" s="67" t="s">
        <v>86</v>
      </c>
      <c r="G16" s="67">
        <v>1</v>
      </c>
      <c r="H16" s="69">
        <f t="shared" si="0"/>
        <v>0.84210526315789469</v>
      </c>
      <c r="I16" s="88">
        <f>IF($H$2="","",$H$2)</f>
        <v>0.84210526315789469</v>
      </c>
      <c r="J16" s="63" t="str">
        <f t="shared" si="1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50.1" customHeight="1" x14ac:dyDescent="0.25">
      <c r="B17" s="62">
        <v>7</v>
      </c>
      <c r="C17" s="95" t="s">
        <v>89</v>
      </c>
      <c r="D17" s="95" t="s">
        <v>91</v>
      </c>
      <c r="E17" s="96" t="s">
        <v>95</v>
      </c>
      <c r="F17" s="67" t="s">
        <v>87</v>
      </c>
      <c r="G17" s="67">
        <v>2</v>
      </c>
      <c r="H17" s="69">
        <f t="shared" si="0"/>
        <v>0.15789473684210525</v>
      </c>
      <c r="I17" s="88">
        <f>IF($I$2="","",$I$2)</f>
        <v>7.8947368421052627E-2</v>
      </c>
      <c r="J17" s="63" t="str">
        <f t="shared" si="1"/>
        <v>Данный элемент содержания усвоен на крайне низком уровне. Требуется серьёзная коррекция.</v>
      </c>
    </row>
    <row r="19" spans="1:10" ht="15.75" x14ac:dyDescent="0.25">
      <c r="A19" t="s">
        <v>73</v>
      </c>
      <c r="B19" t="s">
        <v>72</v>
      </c>
      <c r="C19" s="57" t="s">
        <v>65</v>
      </c>
    </row>
    <row r="20" spans="1:10" ht="15.75" x14ac:dyDescent="0.25">
      <c r="A20" s="56">
        <v>0</v>
      </c>
      <c r="B20" s="56">
        <f>A21-0.01</f>
        <v>0.28999999999999998</v>
      </c>
      <c r="C20" s="58" t="s">
        <v>66</v>
      </c>
    </row>
    <row r="21" spans="1:10" ht="15.75" x14ac:dyDescent="0.25">
      <c r="A21" s="56">
        <v>0.3</v>
      </c>
      <c r="B21" s="56">
        <f t="shared" ref="B21:B23" si="2">A22-0.01</f>
        <v>0.49</v>
      </c>
      <c r="C21" s="58" t="s">
        <v>67</v>
      </c>
    </row>
    <row r="22" spans="1:10" ht="15.75" x14ac:dyDescent="0.25">
      <c r="A22" s="56">
        <v>0.5</v>
      </c>
      <c r="B22" s="56">
        <f t="shared" si="2"/>
        <v>0.69</v>
      </c>
      <c r="C22" s="58" t="s">
        <v>75</v>
      </c>
    </row>
    <row r="23" spans="1:10" ht="15.75" x14ac:dyDescent="0.25">
      <c r="A23" s="56">
        <v>0.7</v>
      </c>
      <c r="B23" s="56">
        <f t="shared" si="2"/>
        <v>0.89</v>
      </c>
      <c r="C23" s="58" t="s">
        <v>68</v>
      </c>
    </row>
    <row r="24" spans="1:10" ht="15.75" x14ac:dyDescent="0.25">
      <c r="A24" s="56">
        <v>0.9</v>
      </c>
      <c r="B24" s="56">
        <v>1</v>
      </c>
      <c r="C24" s="58" t="s">
        <v>69</v>
      </c>
    </row>
  </sheetData>
  <sheetProtection password="FBA7" sheet="1" objects="1" scenarios="1" formatColumns="0" formatRows="0"/>
  <conditionalFormatting sqref="A20:C21 J11:J17">
    <cfRule type="expression" dxfId="7" priority="1">
      <formula>$I11&lt;$A$22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opLeftCell="A12" zoomScale="80" zoomScaleNormal="80" workbookViewId="0">
      <selection activeCell="C2" sqref="C2:J2"/>
    </sheetView>
  </sheetViews>
  <sheetFormatPr defaultColWidth="9.140625"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7" ht="15.75" customHeight="1" thickBot="1" x14ac:dyDescent="0.3">
      <c r="C1" s="114" t="s">
        <v>79</v>
      </c>
      <c r="D1" s="115"/>
      <c r="E1" s="115"/>
      <c r="F1" s="115"/>
      <c r="G1" s="115"/>
      <c r="H1" s="115"/>
      <c r="I1" s="115"/>
      <c r="J1" s="116"/>
    </row>
    <row r="2" spans="2:17" s="82" customFormat="1" ht="15.75" thickBot="1" x14ac:dyDescent="0.3">
      <c r="B2" s="83" t="s">
        <v>70</v>
      </c>
      <c r="C2" s="117">
        <v>87.804878048780495</v>
      </c>
      <c r="D2" s="117">
        <v>75.609756097560975</v>
      </c>
      <c r="E2" s="117">
        <v>73.170731707317074</v>
      </c>
      <c r="F2" s="117">
        <v>80.487804878048792</v>
      </c>
      <c r="G2" s="117">
        <v>65.853658536585371</v>
      </c>
      <c r="H2" s="117">
        <v>80.487804878048792</v>
      </c>
      <c r="I2" s="117">
        <v>2.4390243902439024</v>
      </c>
      <c r="J2" s="117">
        <v>4.8780487804878048</v>
      </c>
    </row>
    <row r="3" spans="2:17" ht="26.25" thickBot="1" x14ac:dyDescent="0.3">
      <c r="C3" s="90">
        <v>1</v>
      </c>
      <c r="D3" s="84">
        <v>2</v>
      </c>
      <c r="E3" s="90">
        <v>3</v>
      </c>
      <c r="F3" s="84">
        <v>4</v>
      </c>
      <c r="G3" s="90">
        <v>5</v>
      </c>
      <c r="H3" s="84">
        <v>6</v>
      </c>
      <c r="I3" s="90" t="s">
        <v>81</v>
      </c>
      <c r="J3" s="90" t="s">
        <v>82</v>
      </c>
    </row>
    <row r="4" spans="2:17" x14ac:dyDescent="0.25">
      <c r="B4" s="81" t="s">
        <v>78</v>
      </c>
      <c r="C4" s="80">
        <f t="shared" ref="C4:J4" si="0">IF(LEN(C3)&lt;4,1,1*LEFT(RIGHT(C3,3),1))</f>
        <v>1</v>
      </c>
      <c r="D4" s="80">
        <f t="shared" si="0"/>
        <v>1</v>
      </c>
      <c r="E4" s="80">
        <f t="shared" si="0"/>
        <v>1</v>
      </c>
      <c r="F4" s="80">
        <f t="shared" si="0"/>
        <v>1</v>
      </c>
      <c r="G4" s="80">
        <f t="shared" si="0"/>
        <v>1</v>
      </c>
      <c r="H4" s="80">
        <f t="shared" si="0"/>
        <v>1</v>
      </c>
      <c r="I4" s="80">
        <f t="shared" si="0"/>
        <v>1</v>
      </c>
      <c r="J4" s="80">
        <f t="shared" si="0"/>
        <v>2</v>
      </c>
      <c r="K4" s="80"/>
      <c r="L4" s="80"/>
      <c r="M4" s="80"/>
      <c r="N4" s="80"/>
      <c r="O4" s="80"/>
      <c r="P4" s="80"/>
      <c r="Q4" s="80"/>
    </row>
    <row r="5" spans="2:17" x14ac:dyDescent="0.25">
      <c r="B5" s="81" t="s">
        <v>77</v>
      </c>
      <c r="C5" s="80">
        <f>IF(LEN(C3)&lt;4,C3,IF(LEN(C3)&lt;8,LEFT(C3,LEN(C3)-4),LEFT(C3,LEN(C3)-8)))</f>
        <v>1</v>
      </c>
      <c r="D5" s="80">
        <f t="shared" ref="D5:J5" si="1">IF(LEN(D3)&lt;4,D3,IF(LEN(D3)&lt;8,LEFT(D3,LEN(D3)-4),LEFT(D3,LEN(D3)-8)))</f>
        <v>2</v>
      </c>
      <c r="E5" s="80">
        <f t="shared" si="1"/>
        <v>3</v>
      </c>
      <c r="F5" s="80">
        <f t="shared" si="1"/>
        <v>4</v>
      </c>
      <c r="G5" s="80">
        <f t="shared" si="1"/>
        <v>5</v>
      </c>
      <c r="H5" s="80">
        <f t="shared" si="1"/>
        <v>6</v>
      </c>
      <c r="I5" s="80" t="str">
        <f t="shared" si="1"/>
        <v>7</v>
      </c>
      <c r="J5" s="80" t="str">
        <f t="shared" si="1"/>
        <v>7</v>
      </c>
      <c r="K5" s="80"/>
      <c r="L5" s="80"/>
      <c r="M5" s="80"/>
      <c r="N5" s="80"/>
      <c r="O5" s="80"/>
      <c r="P5" s="80"/>
      <c r="Q5" s="80"/>
    </row>
    <row r="6" spans="2:17" x14ac:dyDescent="0.25">
      <c r="B6" s="81" t="s">
        <v>76</v>
      </c>
      <c r="C6" s="80">
        <f t="shared" ref="C6:J6" si="2">C4*C2</f>
        <v>87.804878048780495</v>
      </c>
      <c r="D6" s="80">
        <f t="shared" si="2"/>
        <v>75.609756097560975</v>
      </c>
      <c r="E6" s="80">
        <f t="shared" si="2"/>
        <v>73.170731707317074</v>
      </c>
      <c r="F6" s="80">
        <f t="shared" si="2"/>
        <v>80.487804878048792</v>
      </c>
      <c r="G6" s="80">
        <f t="shared" si="2"/>
        <v>65.853658536585371</v>
      </c>
      <c r="H6" s="80">
        <f t="shared" si="2"/>
        <v>80.487804878048792</v>
      </c>
      <c r="I6" s="80">
        <f t="shared" si="2"/>
        <v>2.4390243902439024</v>
      </c>
      <c r="J6" s="80">
        <f t="shared" si="2"/>
        <v>9.7560975609756095</v>
      </c>
      <c r="K6" s="80"/>
      <c r="L6" s="80"/>
      <c r="M6" s="80"/>
      <c r="N6" s="80"/>
      <c r="O6" s="80"/>
      <c r="P6" s="80"/>
      <c r="Q6" s="80"/>
    </row>
    <row r="7" spans="2:17" x14ac:dyDescent="0.25">
      <c r="C7" s="85" t="str">
        <f>'9-А'!C7</f>
        <v>КДР по математике (9 кл.) 20.02.2019</v>
      </c>
      <c r="D7" s="85"/>
      <c r="E7" s="85"/>
      <c r="F7" s="85"/>
      <c r="G7" s="85"/>
      <c r="H7" s="85"/>
    </row>
    <row r="8" spans="2:17" x14ac:dyDescent="0.25">
      <c r="C8" s="85" t="s">
        <v>71</v>
      </c>
      <c r="D8" s="85" t="s">
        <v>96</v>
      </c>
      <c r="E8" s="85"/>
      <c r="F8" s="85"/>
      <c r="G8" s="85"/>
      <c r="H8" s="85"/>
    </row>
    <row r="9" spans="2:17" ht="21" x14ac:dyDescent="0.35">
      <c r="F9" s="79" t="str">
        <f>IF(COUNTIF(C2:P2,"")=0,"","Введите уровень успешности каждого задания")</f>
        <v>Введите уровень успешности каждого задания</v>
      </c>
    </row>
    <row r="10" spans="2:17" ht="63" x14ac:dyDescent="0.25">
      <c r="B10" s="68" t="s">
        <v>60</v>
      </c>
      <c r="C10" s="64" t="s">
        <v>83</v>
      </c>
      <c r="D10" s="64" t="s">
        <v>84</v>
      </c>
      <c r="E10" s="64" t="s">
        <v>85</v>
      </c>
      <c r="F10" s="78" t="s">
        <v>62</v>
      </c>
      <c r="G10" s="78" t="s">
        <v>63</v>
      </c>
      <c r="H10" s="78" t="s">
        <v>61</v>
      </c>
      <c r="I10" s="78" t="s">
        <v>64</v>
      </c>
      <c r="J10" s="78" t="s">
        <v>74</v>
      </c>
    </row>
    <row r="11" spans="2:17" ht="110.25" x14ac:dyDescent="0.25">
      <c r="B11" s="77">
        <f>'9-А'!B11</f>
        <v>1</v>
      </c>
      <c r="C11" s="71" t="str">
        <f>'9-А'!C11</f>
        <v>Описывать реальные ситуации на языке геометрии, исследовать построенные модели с использованием геометрических понятий и теорем, решать практические задачи, связанные с нахождением геометрических величин</v>
      </c>
      <c r="D11" s="89" t="str">
        <f>IF('9-А'!D11="","",'9-А'!D11)</f>
        <v>7</v>
      </c>
      <c r="E11" s="87" t="str">
        <f>IF('9-А'!E11="","",'9-А'!E11)</f>
        <v>7.5</v>
      </c>
      <c r="F11" s="87" t="str">
        <f>IF('9-А'!F11="","",'9-А'!F11)</f>
        <v>Б</v>
      </c>
      <c r="G11" s="87">
        <f>IF('9-А'!G11="","",'9-А'!G11)</f>
        <v>1</v>
      </c>
      <c r="H11" s="69">
        <f t="shared" ref="H11:H17" si="3">IF(I11="","",I11*G11)</f>
        <v>0.87804878048780499</v>
      </c>
      <c r="I11" s="76">
        <f t="shared" ref="I11:I17" si="4">IF(COUNTIFS($C$5:$J$5,$B11,$C$2:$J$2,"")=0,SUMIFS($C$6:$J$6,$C$5:$J$5,$B11)/$G11/100,"")</f>
        <v>0.87804878048780499</v>
      </c>
      <c r="J11" s="67" t="str">
        <f t="shared" ref="J11:J17" si="5">IF(I11="",$F$9,IF(I11&gt;=$A$24,$C$24,IF(I11&gt;=$A$23,$C$23,IF(I11&gt;=$A$22,$C$22,IF(I11&gt;=$A$21,$C$21,$C$20)))))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7" ht="50.1" customHeight="1" x14ac:dyDescent="0.25">
      <c r="B12" s="77">
        <f>'9-А'!B12</f>
        <v>2</v>
      </c>
      <c r="C12" s="71" t="str">
        <f>'9-А'!C12</f>
        <v>Уметь выполнять действия с геометрическими фигурами, координатами и векторами</v>
      </c>
      <c r="D12" s="89" t="str">
        <f>IF('9-А'!D12="","",'9-А'!D12)</f>
        <v>7</v>
      </c>
      <c r="E12" s="87" t="str">
        <f>IF('9-А'!E12="","",'9-А'!E12)</f>
        <v>5.1, 5.2</v>
      </c>
      <c r="F12" s="87" t="str">
        <f>IF('9-А'!F12="","",'9-А'!F12)</f>
        <v>Б</v>
      </c>
      <c r="G12" s="87">
        <f>IF('9-А'!G12="","",'9-А'!G12)</f>
        <v>1</v>
      </c>
      <c r="H12" s="69">
        <f t="shared" si="3"/>
        <v>0.75609756097560976</v>
      </c>
      <c r="I12" s="76">
        <f t="shared" si="4"/>
        <v>0.75609756097560976</v>
      </c>
      <c r="J12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7" ht="50.1" customHeight="1" x14ac:dyDescent="0.25">
      <c r="B13" s="77">
        <f>'9-А'!B13</f>
        <v>3</v>
      </c>
      <c r="C13" s="71" t="str">
        <f>'9-А'!C13</f>
        <v>Уметь выполнять действия с геометрическими фигурами, координатами и векторами</v>
      </c>
      <c r="D13" s="89" t="str">
        <f>IF('9-А'!D13="","",'9-А'!D13)</f>
        <v>7</v>
      </c>
      <c r="E13" s="87" t="str">
        <f>IF('9-А'!E13="","",'9-А'!E13)</f>
        <v>5.1, 5.2</v>
      </c>
      <c r="F13" s="87" t="str">
        <f>IF('9-А'!F13="","",'9-А'!F13)</f>
        <v>Б</v>
      </c>
      <c r="G13" s="87">
        <f>IF('9-А'!G13="","",'9-А'!G13)</f>
        <v>1</v>
      </c>
      <c r="H13" s="69">
        <f t="shared" si="3"/>
        <v>0.73170731707317072</v>
      </c>
      <c r="I13" s="76">
        <f t="shared" si="4"/>
        <v>0.73170731707317072</v>
      </c>
      <c r="J13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7" ht="50.1" customHeight="1" x14ac:dyDescent="0.25">
      <c r="B14" s="77">
        <f>'9-А'!B14</f>
        <v>4</v>
      </c>
      <c r="C14" s="71" t="str">
        <f>'9-А'!C14</f>
        <v>Уметь выполнять действия с геометрическими фигурами, координатами и векторами</v>
      </c>
      <c r="D14" s="89" t="str">
        <f>IF('9-А'!D14="","",'9-А'!D14)</f>
        <v>7</v>
      </c>
      <c r="E14" s="87" t="str">
        <f>IF('9-А'!E14="","",'9-А'!E14)</f>
        <v>5.1, 5.2</v>
      </c>
      <c r="F14" s="87" t="str">
        <f>IF('9-А'!F14="","",'9-А'!F14)</f>
        <v>Б</v>
      </c>
      <c r="G14" s="87">
        <f>IF('9-А'!G14="","",'9-А'!G14)</f>
        <v>1</v>
      </c>
      <c r="H14" s="69">
        <f t="shared" si="3"/>
        <v>0.80487804878048796</v>
      </c>
      <c r="I14" s="76">
        <f t="shared" si="4"/>
        <v>0.80487804878048796</v>
      </c>
      <c r="J14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7" ht="47.25" x14ac:dyDescent="0.25">
      <c r="B15" s="77">
        <f>'9-А'!B15</f>
        <v>5</v>
      </c>
      <c r="C15" s="71" t="str">
        <f>'9-А'!C15</f>
        <v>Уметь выполнять действия с геометрическими фигурами, координатами и векторами</v>
      </c>
      <c r="D15" s="89" t="str">
        <f>IF('9-А'!D15="","",'9-А'!D15)</f>
        <v>7</v>
      </c>
      <c r="E15" s="87" t="str">
        <f>IF('9-А'!E15="","",'9-А'!E15)</f>
        <v>5.1, 5.2</v>
      </c>
      <c r="F15" s="87" t="str">
        <f>IF('9-А'!F15="","",'9-А'!F15)</f>
        <v>Б</v>
      </c>
      <c r="G15" s="87">
        <f>IF('9-А'!G15="","",'9-А'!G15)</f>
        <v>1</v>
      </c>
      <c r="H15" s="69">
        <f t="shared" si="3"/>
        <v>0.65853658536585369</v>
      </c>
      <c r="I15" s="76">
        <f t="shared" si="4"/>
        <v>0.65853658536585369</v>
      </c>
      <c r="J15" s="67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7" ht="78.75" x14ac:dyDescent="0.25">
      <c r="B16" s="77">
        <f>'9-А'!B16</f>
        <v>6</v>
      </c>
      <c r="C16" s="71" t="str">
        <f>'9-А'!C16</f>
        <v>Проводить доказательные рассуждения при решении задач, оценивать логическую правильность рассуждений, распознавать ошибочные заключения</v>
      </c>
      <c r="D16" s="89" t="str">
        <f>IF('9-А'!D16="","",'9-А'!D16)</f>
        <v>7</v>
      </c>
      <c r="E16" s="87" t="str">
        <f>IF('9-А'!E16="","",'9-А'!E16)</f>
        <v>5.1, 5.2, 7.8</v>
      </c>
      <c r="F16" s="87" t="str">
        <f>IF('9-А'!F16="","",'9-А'!F16)</f>
        <v>Б</v>
      </c>
      <c r="G16" s="87">
        <f>IF('9-А'!G16="","",'9-А'!G16)</f>
        <v>1</v>
      </c>
      <c r="H16" s="69">
        <f t="shared" si="3"/>
        <v>0.80487804878048796</v>
      </c>
      <c r="I16" s="76">
        <f t="shared" si="4"/>
        <v>0.80487804878048796</v>
      </c>
      <c r="J16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50.1" customHeight="1" x14ac:dyDescent="0.25">
      <c r="B17" s="77">
        <f>'9-А'!B17</f>
        <v>7</v>
      </c>
      <c r="C17" s="71" t="str">
        <f>'9-А'!C17</f>
        <v>Уметь выполнять действия с геометрическими фигурами, координатами и векторами</v>
      </c>
      <c r="D17" s="89" t="str">
        <f>IF('9-А'!D17="","",'9-А'!D17)</f>
        <v>7</v>
      </c>
      <c r="E17" s="87" t="str">
        <f>IF('9-А'!E17="","",'9-А'!E17)</f>
        <v>5</v>
      </c>
      <c r="F17" s="87" t="str">
        <f>IF('9-А'!F17="","",'9-А'!F17)</f>
        <v>П</v>
      </c>
      <c r="G17" s="87">
        <f>IF('9-А'!G17="","",'9-А'!G17)</f>
        <v>2</v>
      </c>
      <c r="H17" s="69">
        <f t="shared" si="3"/>
        <v>0.12195121951219512</v>
      </c>
      <c r="I17" s="76">
        <f t="shared" si="4"/>
        <v>6.097560975609756E-2</v>
      </c>
      <c r="J17" s="67" t="str">
        <f t="shared" si="5"/>
        <v>Данный элемент содержания усвоен на крайне низком уровне. Требуется серьёзная коррекция.</v>
      </c>
    </row>
    <row r="19" spans="1:10" ht="15.75" x14ac:dyDescent="0.25">
      <c r="A19" s="75" t="s">
        <v>73</v>
      </c>
      <c r="B19" s="75" t="s">
        <v>72</v>
      </c>
      <c r="C19" s="74" t="s">
        <v>65</v>
      </c>
    </row>
    <row r="20" spans="1:10" ht="15.75" x14ac:dyDescent="0.25">
      <c r="A20" s="73">
        <v>0</v>
      </c>
      <c r="B20" s="73">
        <f>A21-0.01</f>
        <v>0.28999999999999998</v>
      </c>
      <c r="C20" s="72" t="s">
        <v>66</v>
      </c>
    </row>
    <row r="21" spans="1:10" ht="15.75" x14ac:dyDescent="0.25">
      <c r="A21" s="73">
        <v>0.3</v>
      </c>
      <c r="B21" s="73">
        <f>A22-0.01</f>
        <v>0.49</v>
      </c>
      <c r="C21" s="72" t="s">
        <v>67</v>
      </c>
    </row>
    <row r="22" spans="1:10" ht="15.75" x14ac:dyDescent="0.25">
      <c r="A22" s="73">
        <v>0.5</v>
      </c>
      <c r="B22" s="73">
        <f>A23-0.01</f>
        <v>0.69</v>
      </c>
      <c r="C22" s="72" t="s">
        <v>75</v>
      </c>
    </row>
    <row r="23" spans="1:10" ht="15.75" x14ac:dyDescent="0.25">
      <c r="A23" s="73">
        <v>0.7</v>
      </c>
      <c r="B23" s="73">
        <f>A24-0.01</f>
        <v>0.89</v>
      </c>
      <c r="C23" s="72" t="s">
        <v>68</v>
      </c>
    </row>
    <row r="24" spans="1:10" ht="15.75" x14ac:dyDescent="0.25">
      <c r="A24" s="73">
        <v>0.9</v>
      </c>
      <c r="B24" s="73">
        <v>1</v>
      </c>
      <c r="C24" s="72" t="s">
        <v>69</v>
      </c>
    </row>
  </sheetData>
  <sheetProtection password="FBA7" sheet="1" objects="1" scenarios="1" formatColumns="0" formatRows="0"/>
  <mergeCells count="1">
    <mergeCell ref="C1:J1"/>
  </mergeCells>
  <conditionalFormatting sqref="A20:C21 J11:J17">
    <cfRule type="expression" dxfId="6" priority="3">
      <formula>$I11&lt;$A$22</formula>
    </cfRule>
  </conditionalFormatting>
  <conditionalFormatting sqref="C2:J2">
    <cfRule type="cellIs" dxfId="3" priority="1" stopIfTrue="1" operator="greaterThan">
      <formula>100</formula>
    </cfRule>
    <cfRule type="expression" dxfId="2" priority="2" stopIfTrue="1">
      <formula>SUMIFS($I2:$P2,$I$10:$P$10,C$10)&gt;100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Форма_3</vt:lpstr>
      <vt:lpstr>Areas</vt:lpstr>
      <vt:lpstr>9-А</vt:lpstr>
      <vt:lpstr>9-Б</vt:lpstr>
      <vt:lpstr>Анализ СОШ № 30</vt:lpstr>
      <vt:lpstr>'9-А'!Область_печати</vt:lpstr>
      <vt:lpstr>'9-Б'!Область_печати</vt:lpstr>
      <vt:lpstr>'Анализ СОШ № 30'!Область_печати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Пользователь Windows</cp:lastModifiedBy>
  <cp:lastPrinted>2019-01-11T11:21:01Z</cp:lastPrinted>
  <dcterms:created xsi:type="dcterms:W3CDTF">2006-09-28T05:33:49Z</dcterms:created>
  <dcterms:modified xsi:type="dcterms:W3CDTF">2019-02-20T18:12:11Z</dcterms:modified>
</cp:coreProperties>
</file>