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2"/>
  </bookViews>
  <sheets>
    <sheet name="Форма_3" sheetId="9" state="hidden" r:id="rId1"/>
    <sheet name="Areas" sheetId="10" state="hidden" r:id="rId2"/>
    <sheet name="9-А" sheetId="27" r:id="rId3"/>
    <sheet name="9-Б" sheetId="25" r:id="rId4"/>
    <sheet name="Анализ СОШ № 30" sheetId="26" r:id="rId5"/>
  </sheets>
  <definedNames>
    <definedName name="_xlnm.Print_Area" localSheetId="2">'9-А'!$A$7:$J$29</definedName>
    <definedName name="_xlnm.Print_Area" localSheetId="3">'9-Б'!$A$7:$J$29</definedName>
    <definedName name="_xlnm.Print_Area" localSheetId="4">'Анализ СОШ № 30'!$A$7:$K$29</definedName>
    <definedName name="Расшифровка_тип_класса" comment="Список сокращений типов классов и их расшифровка" localSheetId="2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2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B28" i="27" l="1"/>
  <c r="B27" i="27"/>
  <c r="B26" i="27"/>
  <c r="B25" i="27"/>
  <c r="I22" i="27"/>
  <c r="J22" i="27" s="1"/>
  <c r="I20" i="27"/>
  <c r="H20" i="27"/>
  <c r="I19" i="27"/>
  <c r="J19" i="27" s="1"/>
  <c r="I18" i="27"/>
  <c r="H18" i="27" s="1"/>
  <c r="I17" i="27"/>
  <c r="J17" i="27" s="1"/>
  <c r="I16" i="27"/>
  <c r="H16" i="27"/>
  <c r="I15" i="27"/>
  <c r="J15" i="27" s="1"/>
  <c r="I14" i="27"/>
  <c r="H14" i="27" s="1"/>
  <c r="I13" i="27"/>
  <c r="J13" i="27" s="1"/>
  <c r="I12" i="27"/>
  <c r="H12" i="27"/>
  <c r="F9" i="27"/>
  <c r="J20" i="27" s="1"/>
  <c r="J12" i="27" l="1"/>
  <c r="J14" i="27"/>
  <c r="J16" i="27"/>
  <c r="J18" i="27"/>
  <c r="H13" i="27"/>
  <c r="H15" i="27"/>
  <c r="H17" i="27"/>
  <c r="H19" i="27"/>
  <c r="H22" i="27"/>
  <c r="C21" i="26"/>
  <c r="C11" i="26"/>
  <c r="C12" i="26" l="1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C22" i="26"/>
  <c r="D22" i="26"/>
  <c r="E22" i="26"/>
  <c r="F22" i="26"/>
  <c r="G22" i="26"/>
  <c r="B13" i="26"/>
  <c r="B14" i="26"/>
  <c r="B15" i="26"/>
  <c r="B16" i="26"/>
  <c r="B17" i="26"/>
  <c r="B18" i="26"/>
  <c r="B19" i="26"/>
  <c r="B20" i="26"/>
  <c r="B22" i="26"/>
  <c r="B12" i="26"/>
  <c r="D5" i="26" l="1"/>
  <c r="E5" i="26"/>
  <c r="F5" i="26"/>
  <c r="G5" i="26"/>
  <c r="H5" i="26"/>
  <c r="I5" i="26"/>
  <c r="J5" i="26"/>
  <c r="K5" i="26"/>
  <c r="L5" i="26"/>
  <c r="M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I19" i="26"/>
  <c r="I22" i="26"/>
  <c r="I19" i="25"/>
  <c r="H19" i="25" s="1"/>
  <c r="I20" i="25"/>
  <c r="H20" i="25" s="1"/>
  <c r="I22" i="25"/>
  <c r="H22" i="25" s="1"/>
  <c r="I15" i="26" l="1"/>
  <c r="I17" i="26"/>
  <c r="I20" i="26"/>
  <c r="I18" i="26"/>
  <c r="I14" i="26"/>
  <c r="I13" i="26"/>
  <c r="I16" i="26"/>
  <c r="H22" i="26" l="1"/>
  <c r="H20" i="26"/>
  <c r="H19" i="26"/>
  <c r="H18" i="26"/>
  <c r="H17" i="26"/>
  <c r="H16" i="26"/>
  <c r="H15" i="26"/>
  <c r="H14" i="26"/>
  <c r="H13" i="26"/>
  <c r="C4" i="26"/>
  <c r="C6" i="26" s="1"/>
  <c r="I12" i="26" s="1"/>
  <c r="H12" i="26" s="1"/>
  <c r="I18" i="25" l="1"/>
  <c r="H18" i="25" s="1"/>
  <c r="I17" i="25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F9" i="26" l="1"/>
  <c r="F9" i="25"/>
  <c r="J16" i="25" l="1"/>
  <c r="J22" i="25"/>
  <c r="J20" i="25"/>
  <c r="J19" i="25"/>
  <c r="J13" i="26"/>
  <c r="J15" i="26"/>
  <c r="J12" i="26"/>
  <c r="J19" i="26"/>
  <c r="J14" i="26"/>
  <c r="J22" i="26"/>
  <c r="J16" i="26"/>
  <c r="J17" i="26"/>
  <c r="J18" i="26"/>
  <c r="J20" i="26"/>
  <c r="J13" i="25"/>
  <c r="J17" i="25"/>
  <c r="J14" i="25"/>
  <c r="J18" i="25"/>
  <c r="J15" i="25"/>
  <c r="J12" i="25"/>
  <c r="B28" i="26"/>
  <c r="B27" i="26"/>
  <c r="B26" i="26"/>
  <c r="B25" i="26"/>
  <c r="B26" i="25"/>
  <c r="B27" i="25"/>
  <c r="B28" i="25"/>
  <c r="B25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3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<sst xmlns="http://schemas.openxmlformats.org/spreadsheetml/2006/main" count="260" uniqueCount="109">
  <si>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</si>
  <si>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</si>
  <si>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</si>
  <si>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</si>
  <si>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</si>
  <si>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</si>
  <si>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</si>
  <si>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</si>
  <si>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</si>
  <si>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</si>
  <si>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</si>
  <si>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</si>
  <si>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</si>
  <si>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</si>
  <si>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</si>
  <si>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</si>
  <si>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</si>
  <si>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</si>
  <si>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</si>
  <si>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</si>
  <si>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</si>
  <si>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</si>
  <si>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</si>
  <si>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</si>
  <si>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</si>
  <si>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</si>
  <si>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</si>
  <si>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</si>
  <si>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</si>
  <si>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</si>
  <si>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</si>
  <si>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</si>
  <si>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</si>
  <si>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</si>
  <si>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</si>
  <si>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</si>
  <si>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</si>
  <si>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</si>
  <si>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</si>
  <si>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</si>
  <si>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</si>
  <si>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</si>
  <si>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</si>
  <si>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</si>
  <si>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</si>
  <si>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</si>
  <si>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</si>
  <si>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</si>
  <si>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</si>
  <si>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</si>
  <si>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</si>
  <si>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</si>
  <si>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</si>
  <si>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</si>
  <si>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</si>
  <si>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</si>
  <si>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</si>
  <si>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</si>
  <si>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</si>
  <si>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</si>
  <si>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</si>
  <si>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</si>
  <si>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</si>
  <si>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</si>
  <si>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</si>
  <si>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</si>
  <si>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</si>
  <si>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</si>
  <si>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</si>
  <si>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</si>
  <si>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</si>
  <si>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</si>
  <si>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</si>
  <si>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</si>
  <si>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</si>
  <si>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</si>
  <si>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</si>
  <si>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</si>
  <si>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</si>
  <si>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</si>
  <si>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</si>
  <si>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</si>
  <si>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</si>
  <si>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</si>
  <si>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</si>
  <si>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Часть 1 Модуль «Алгебра»</t>
  </si>
  <si>
    <t>Часть 2 Модуль «Алгебра»</t>
  </si>
  <si>
    <t xml:space="preserve">Уметь выполнять вычисления и преобразования </t>
  </si>
  <si>
    <t xml:space="preserve">1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</si>
  <si>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</si>
  <si>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7.6 </t>
  </si>
  <si>
    <t xml:space="preserve">Уметь решать уравнения, неравенства и их системы </t>
  </si>
  <si>
    <t xml:space="preserve">3.2, 6.1 </t>
  </si>
  <si>
    <t xml:space="preserve">1.4 </t>
  </si>
  <si>
    <t xml:space="preserve">2.5 </t>
  </si>
  <si>
    <t xml:space="preserve">3.1 </t>
  </si>
  <si>
    <t xml:space="preserve">1.5, 3.3 </t>
  </si>
  <si>
    <t xml:space="preserve">1.3 </t>
  </si>
  <si>
    <t xml:space="preserve">Уметь строить и читать графики функций </t>
  </si>
  <si>
    <t xml:space="preserve">5 </t>
  </si>
  <si>
    <t xml:space="preserve">4 </t>
  </si>
  <si>
    <t xml:space="preserve">Уметь выполнять преобразования алгебраических выражений </t>
  </si>
  <si>
    <t xml:space="preserve">2 </t>
  </si>
  <si>
    <t>10
1 б</t>
  </si>
  <si>
    <t>10
2 б</t>
  </si>
  <si>
    <t>КДР 9 класс по математике 12.12.2018 г.</t>
  </si>
  <si>
    <t>по МБОУ СОШ № 30</t>
  </si>
  <si>
    <t>по 9-Б классу МБОУ СОШ № 30</t>
  </si>
  <si>
    <t>по 9-А классу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</si>
</sst>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/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6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4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96" t="s">
        <v>52</v>
      </c>
      <c r="B3" s="104" t="s">
        <v>49</v>
      </c>
      <c r="C3" s="106" t="s">
        <v>48</v>
      </c>
      <c r="D3" s="93" t="s">
        <v>55</v>
      </c>
      <c r="E3" s="95" t="s">
        <v>50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 t="s">
        <v>57</v>
      </c>
      <c r="W3" s="97"/>
      <c r="X3" s="97"/>
      <c r="Y3" s="97"/>
      <c r="Z3" s="96" t="s">
        <v>59</v>
      </c>
      <c r="AA3" s="97"/>
      <c r="AB3" s="97"/>
      <c r="AC3" s="97"/>
      <c r="AD3" s="91" t="s">
        <v>58</v>
      </c>
    </row>
    <row r="4" spans="1:30" ht="16.2" thickBot="1" x14ac:dyDescent="0.35">
      <c r="A4" s="96"/>
      <c r="B4" s="105"/>
      <c r="C4" s="107"/>
      <c r="D4" s="9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2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3" priority="2">
      <formula>AND($C5&lt;&gt;0,$AD5&lt;&gt;100)</formula>
    </cfRule>
  </conditionalFormatting>
  <conditionalFormatting sqref="G5:H48 N5:Q48 V5:Y48">
    <cfRule type="cellIs" dxfId="22" priority="12" operator="greaterThan">
      <formula>#REF!</formula>
    </cfRule>
  </conditionalFormatting>
  <conditionalFormatting sqref="B5:B48">
    <cfRule type="cellIs" dxfId="21" priority="10" stopIfTrue="1" operator="lessThan">
      <formula>#REF!</formula>
    </cfRule>
  </conditionalFormatting>
  <conditionalFormatting sqref="E5:F48">
    <cfRule type="expression" dxfId="20" priority="90">
      <formula>IF(SUM(#REF!)&gt;#REF!,1)</formula>
    </cfRule>
  </conditionalFormatting>
  <conditionalFormatting sqref="G49:H54 N49:Q54 V49:Y54">
    <cfRule type="cellIs" dxfId="19" priority="125" operator="greaterThan">
      <formula>#REF!</formula>
    </cfRule>
  </conditionalFormatting>
  <conditionalFormatting sqref="B49:B54">
    <cfRule type="cellIs" dxfId="18" priority="131" stopIfTrue="1" operator="lessThan">
      <formula>#REF!</formula>
    </cfRule>
  </conditionalFormatting>
  <conditionalFormatting sqref="E49:F54">
    <cfRule type="expression" dxfId="17" priority="133">
      <formula>IF(SUM(#REF!)&gt;#REF!,1)</formula>
    </cfRule>
  </conditionalFormatting>
  <conditionalFormatting sqref="I49:M54">
    <cfRule type="expression" dxfId="16" priority="135">
      <formula>IF(SUM(#REF!)&gt;#REF!,1)</formula>
    </cfRule>
  </conditionalFormatting>
  <conditionalFormatting sqref="R49:U54">
    <cfRule type="expression" dxfId="15" priority="137">
      <formula>IF(SUM(#REF!)&gt;#REF!,1)</formula>
    </cfRule>
  </conditionalFormatting>
  <conditionalFormatting sqref="C49:D54">
    <cfRule type="expression" dxfId="14" priority="139" stopIfTrue="1">
      <formula>IF(AND(SUM(#REF!)&lt;&gt;#REF!,NOT(ISBLANK(#REF!))),1)</formula>
    </cfRule>
  </conditionalFormatting>
  <conditionalFormatting sqref="V49:Y54">
    <cfRule type="expression" dxfId="13" priority="141">
      <formula>SUM(#REF!)&gt;#REF!</formula>
    </cfRule>
  </conditionalFormatting>
  <conditionalFormatting sqref="I5:M48">
    <cfRule type="expression" dxfId="12" priority="272">
      <formula>IF(SUM(#REF!)&gt;#REF!,1)</formula>
    </cfRule>
  </conditionalFormatting>
  <conditionalFormatting sqref="R5:U48">
    <cfRule type="expression" dxfId="11" priority="1782">
      <formula>IF(SUM(#REF!)&gt;#REF!,1)</formula>
    </cfRule>
  </conditionalFormatting>
  <conditionalFormatting sqref="C5:D48">
    <cfRule type="expression" dxfId="10" priority="1784" stopIfTrue="1">
      <formula>IF(AND(SUM(#REF!)&lt;&gt;#REF!,NOT(ISBLANK(#REF!))),1)</formula>
    </cfRule>
  </conditionalFormatting>
  <conditionalFormatting sqref="V5:Y48">
    <cfRule type="expression" dxfId="9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A22" zoomScale="80" zoomScaleNormal="80" workbookViewId="0">
      <selection activeCell="E13" sqref="E13"/>
    </sheetView>
  </sheetViews>
  <sheetFormatPr defaultRowHeight="14.4" x14ac:dyDescent="0.3"/>
  <cols>
    <col min="2" max="2" width="10.88671875" customWidth="1"/>
    <col min="3" max="3" width="43.109375" customWidth="1"/>
    <col min="4" max="4" width="14.441406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62.44140625" customWidth="1"/>
    <col min="11" max="12" width="6.109375" customWidth="1"/>
  </cols>
  <sheetData>
    <row r="2" spans="2:12" s="55" customFormat="1" x14ac:dyDescent="0.3">
      <c r="B2" s="59" t="s">
        <v>73</v>
      </c>
      <c r="C2" s="110">
        <v>0.90476190476190477</v>
      </c>
      <c r="D2" s="110">
        <v>0.95238095238095233</v>
      </c>
      <c r="E2" s="110">
        <v>0.66666666666666663</v>
      </c>
      <c r="F2" s="110">
        <v>0.80952380952380953</v>
      </c>
      <c r="G2" s="110">
        <v>0.76190476190476186</v>
      </c>
      <c r="H2" s="110">
        <v>0.8571428571428571</v>
      </c>
      <c r="I2" s="110">
        <v>0.80952380952380953</v>
      </c>
      <c r="J2" s="110">
        <v>0.2857142857142857</v>
      </c>
      <c r="K2" s="110">
        <v>0.33333333333333331</v>
      </c>
      <c r="L2" s="110">
        <v>0.26190476190476192</v>
      </c>
    </row>
    <row r="3" spans="2:12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</row>
    <row r="4" spans="2:12" ht="15" x14ac:dyDescent="0.25">
      <c r="C4" s="83"/>
      <c r="D4" s="62"/>
      <c r="E4" s="62"/>
      <c r="F4" s="62"/>
      <c r="G4" s="62"/>
      <c r="H4" s="62"/>
      <c r="I4" s="62"/>
      <c r="J4" s="62"/>
      <c r="K4" s="62"/>
      <c r="L4" s="62"/>
    </row>
    <row r="5" spans="2:12" ht="15" x14ac:dyDescent="0.25">
      <c r="C5" s="83"/>
      <c r="D5" s="62"/>
      <c r="E5" s="62"/>
      <c r="F5" s="62"/>
      <c r="G5" s="62"/>
      <c r="H5" s="62"/>
      <c r="I5" s="62"/>
      <c r="J5" s="62"/>
      <c r="K5" s="62"/>
      <c r="L5" s="62"/>
    </row>
    <row r="6" spans="2:12" ht="15" x14ac:dyDescent="0.25">
      <c r="C6" s="83"/>
      <c r="D6" s="62"/>
      <c r="E6" s="62"/>
      <c r="F6" s="62"/>
      <c r="G6" s="62"/>
      <c r="H6" s="62"/>
      <c r="I6" s="62"/>
      <c r="J6" s="62"/>
      <c r="K6" s="62"/>
      <c r="L6" s="62"/>
    </row>
    <row r="7" spans="2:12" x14ac:dyDescent="0.3">
      <c r="C7" s="55" t="s">
        <v>105</v>
      </c>
      <c r="D7" s="62"/>
      <c r="E7" s="62"/>
      <c r="F7" s="62"/>
      <c r="G7" s="62"/>
      <c r="H7" s="62"/>
      <c r="I7" s="62"/>
      <c r="J7" s="62"/>
      <c r="K7" s="62"/>
      <c r="L7" s="62"/>
    </row>
    <row r="8" spans="2:12" x14ac:dyDescent="0.3">
      <c r="B8" s="55"/>
      <c r="C8" s="55" t="s">
        <v>74</v>
      </c>
      <c r="D8" s="55" t="s">
        <v>108</v>
      </c>
      <c r="E8" s="55"/>
      <c r="F8" s="55"/>
      <c r="G8" s="55"/>
      <c r="H8" s="55"/>
      <c r="I8" s="55"/>
      <c r="J8" s="55"/>
    </row>
    <row r="9" spans="2:12" ht="21" x14ac:dyDescent="0.35">
      <c r="F9" s="63" t="str">
        <f>IF(COUNTIF(C2:J2,"")=0,"","Введите уровень успешности каждого задания")</f>
        <v/>
      </c>
    </row>
    <row r="10" spans="2:12" ht="55.2" x14ac:dyDescent="0.3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78</v>
      </c>
    </row>
    <row r="11" spans="2:12" ht="16.2" x14ac:dyDescent="0.35">
      <c r="B11" s="80"/>
      <c r="C11" s="88" t="s">
        <v>85</v>
      </c>
      <c r="D11" s="67"/>
      <c r="E11" s="67"/>
      <c r="F11" s="67"/>
      <c r="G11" s="67"/>
      <c r="H11" s="67"/>
      <c r="I11" s="67"/>
      <c r="J11" s="67"/>
    </row>
    <row r="12" spans="2:12" ht="31.2" x14ac:dyDescent="0.3">
      <c r="B12" s="64">
        <v>1</v>
      </c>
      <c r="C12" s="85" t="s">
        <v>87</v>
      </c>
      <c r="D12" s="81" t="s">
        <v>88</v>
      </c>
      <c r="E12" s="86" t="s">
        <v>88</v>
      </c>
      <c r="F12" s="77" t="s">
        <v>79</v>
      </c>
      <c r="G12" s="65">
        <v>1</v>
      </c>
      <c r="H12" s="82">
        <f>IF(I12="","",I12*G12)</f>
        <v>0.90476190476190477</v>
      </c>
      <c r="I12" s="66">
        <f>IF($C$2="","",$C$2)</f>
        <v>0.90476190476190477</v>
      </c>
      <c r="J12" s="65" t="str">
        <f t="shared" ref="J12:J20" si="0">IF(I12="",$F$9,IF(I12&gt;=$A$29,$C$29,IF(I12&gt;=$A$28,$C$28,IF(I12&gt;=$A$27,$C$27,IF(I12&gt;=$A$26,$C$26,$C$25)))))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2" ht="46.8" x14ac:dyDescent="0.3">
      <c r="B13" s="64">
        <v>2</v>
      </c>
      <c r="C13" s="85" t="s">
        <v>89</v>
      </c>
      <c r="D13" s="81" t="s">
        <v>88</v>
      </c>
      <c r="E13" s="86" t="s">
        <v>90</v>
      </c>
      <c r="F13" s="77" t="s">
        <v>79</v>
      </c>
      <c r="G13" s="65">
        <v>1</v>
      </c>
      <c r="H13" s="82">
        <f t="shared" ref="H13:H22" si="1">IF(I13="","",I13*G13)</f>
        <v>0.95238095238095233</v>
      </c>
      <c r="I13" s="66">
        <f>IF($D$2="","",$D$2)</f>
        <v>0.95238095238095233</v>
      </c>
      <c r="J13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2" ht="15.75" customHeight="1" x14ac:dyDescent="0.3">
      <c r="B14" s="64">
        <v>3</v>
      </c>
      <c r="C14" s="84" t="s">
        <v>91</v>
      </c>
      <c r="D14" s="81" t="s">
        <v>92</v>
      </c>
      <c r="E14" s="86" t="s">
        <v>88</v>
      </c>
      <c r="F14" s="77" t="s">
        <v>79</v>
      </c>
      <c r="G14" s="65">
        <v>1</v>
      </c>
      <c r="H14" s="82">
        <f t="shared" si="1"/>
        <v>0.66666666666666663</v>
      </c>
      <c r="I14" s="66">
        <f>IF($E$2="","",$E$2)</f>
        <v>0.66666666666666663</v>
      </c>
      <c r="J14" s="65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2" ht="31.2" x14ac:dyDescent="0.3">
      <c r="B15" s="64">
        <v>4</v>
      </c>
      <c r="C15" s="84" t="s">
        <v>87</v>
      </c>
      <c r="D15" s="81" t="s">
        <v>93</v>
      </c>
      <c r="E15" s="86" t="s">
        <v>94</v>
      </c>
      <c r="F15" s="77" t="s">
        <v>79</v>
      </c>
      <c r="G15" s="65">
        <v>1</v>
      </c>
      <c r="H15" s="82">
        <f t="shared" si="1"/>
        <v>0.80952380952380953</v>
      </c>
      <c r="I15" s="66">
        <f>IF($F$2="","",$F$2)</f>
        <v>0.80952380952380953</v>
      </c>
      <c r="J15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2" ht="31.2" x14ac:dyDescent="0.3">
      <c r="B16" s="64">
        <v>5</v>
      </c>
      <c r="C16" s="84" t="s">
        <v>91</v>
      </c>
      <c r="D16" s="81" t="s">
        <v>95</v>
      </c>
      <c r="E16" s="86" t="s">
        <v>95</v>
      </c>
      <c r="F16" s="77" t="s">
        <v>79</v>
      </c>
      <c r="G16" s="65">
        <v>1</v>
      </c>
      <c r="H16" s="82">
        <f t="shared" si="1"/>
        <v>0.76190476190476186</v>
      </c>
      <c r="I16" s="66">
        <f>IF($G$2="","",$G$2)</f>
        <v>0.76190476190476186</v>
      </c>
      <c r="J16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6.8" x14ac:dyDescent="0.3">
      <c r="B17" s="64">
        <v>6</v>
      </c>
      <c r="C17" s="84" t="s">
        <v>89</v>
      </c>
      <c r="D17" s="81" t="s">
        <v>96</v>
      </c>
      <c r="E17" s="86" t="s">
        <v>97</v>
      </c>
      <c r="F17" s="77" t="s">
        <v>79</v>
      </c>
      <c r="G17" s="65">
        <v>1</v>
      </c>
      <c r="H17" s="82">
        <f t="shared" si="1"/>
        <v>0.8571428571428571</v>
      </c>
      <c r="I17" s="66">
        <f>IF($H$2="","",$H$2)</f>
        <v>0.8571428571428571</v>
      </c>
      <c r="J17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6.8" x14ac:dyDescent="0.3">
      <c r="B18" s="64">
        <v>7</v>
      </c>
      <c r="C18" s="84" t="s">
        <v>89</v>
      </c>
      <c r="D18" s="81" t="s">
        <v>88</v>
      </c>
      <c r="E18" s="86" t="s">
        <v>90</v>
      </c>
      <c r="F18" s="77" t="s">
        <v>79</v>
      </c>
      <c r="G18" s="65">
        <v>1</v>
      </c>
      <c r="H18" s="82">
        <f t="shared" si="1"/>
        <v>0.80952380952380953</v>
      </c>
      <c r="I18" s="66">
        <f>IF($I$2="","",$I$2)</f>
        <v>0.80952380952380953</v>
      </c>
      <c r="J18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6" x14ac:dyDescent="0.3">
      <c r="B19" s="64">
        <v>8</v>
      </c>
      <c r="C19" s="84" t="s">
        <v>98</v>
      </c>
      <c r="D19" s="81" t="s">
        <v>99</v>
      </c>
      <c r="E19" s="86" t="s">
        <v>100</v>
      </c>
      <c r="F19" s="77" t="s">
        <v>79</v>
      </c>
      <c r="G19" s="65">
        <v>1</v>
      </c>
      <c r="H19" s="82">
        <f t="shared" si="1"/>
        <v>0.2857142857142857</v>
      </c>
      <c r="I19" s="66">
        <f>IF($J$2="","",$J$2)</f>
        <v>0.2857142857142857</v>
      </c>
      <c r="J19" s="65" t="str">
        <f t="shared" si="0"/>
        <v>Данный элемент содержания усвоен на крайне низком уровне. Требуется серьёзная коррекция.</v>
      </c>
    </row>
    <row r="20" spans="1:10" ht="31.2" x14ac:dyDescent="0.3">
      <c r="B20" s="64">
        <v>9</v>
      </c>
      <c r="C20" s="84" t="s">
        <v>101</v>
      </c>
      <c r="D20" s="81" t="s">
        <v>102</v>
      </c>
      <c r="E20" s="86" t="s">
        <v>102</v>
      </c>
      <c r="F20" s="77" t="s">
        <v>79</v>
      </c>
      <c r="G20" s="65">
        <v>1</v>
      </c>
      <c r="H20" s="82">
        <f t="shared" si="1"/>
        <v>0.33333333333333331</v>
      </c>
      <c r="I20" s="66">
        <f>IF($K$2="","",$K$2)</f>
        <v>0.33333333333333331</v>
      </c>
      <c r="J20" s="65" t="str">
        <f t="shared" si="0"/>
        <v>Данный элемент содержания усвоен на низком уровне. Требуется коррекция.</v>
      </c>
    </row>
    <row r="21" spans="1:10" ht="16.2" x14ac:dyDescent="0.35">
      <c r="B21" s="64"/>
      <c r="C21" s="88" t="s">
        <v>86</v>
      </c>
      <c r="D21" s="81"/>
      <c r="E21" s="86"/>
      <c r="F21" s="77"/>
      <c r="G21" s="65"/>
      <c r="H21" s="82"/>
      <c r="I21" s="66"/>
      <c r="J21" s="65"/>
    </row>
    <row r="22" spans="1:10" ht="31.2" x14ac:dyDescent="0.3">
      <c r="B22" s="64">
        <v>10</v>
      </c>
      <c r="C22" s="84" t="s">
        <v>91</v>
      </c>
      <c r="D22" s="81" t="s">
        <v>95</v>
      </c>
      <c r="E22" s="86" t="s">
        <v>95</v>
      </c>
      <c r="F22" s="77" t="s">
        <v>80</v>
      </c>
      <c r="G22" s="65">
        <v>2</v>
      </c>
      <c r="H22" s="82">
        <f t="shared" si="1"/>
        <v>0.52380952380952384</v>
      </c>
      <c r="I22" s="66">
        <f>IF($L$2="","",$L$2)</f>
        <v>0.26190476190476192</v>
      </c>
      <c r="J22" s="65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6" x14ac:dyDescent="0.3">
      <c r="A24" t="s">
        <v>77</v>
      </c>
      <c r="B24" t="s">
        <v>76</v>
      </c>
      <c r="C24" s="57" t="s">
        <v>68</v>
      </c>
    </row>
    <row r="25" spans="1:10" ht="15.6" x14ac:dyDescent="0.3">
      <c r="A25" s="56">
        <v>0</v>
      </c>
      <c r="B25" s="56">
        <f>A26-0.01</f>
        <v>0.28999999999999998</v>
      </c>
      <c r="C25" s="58" t="s">
        <v>69</v>
      </c>
    </row>
    <row r="26" spans="1:10" ht="15.6" x14ac:dyDescent="0.3">
      <c r="A26" s="56">
        <v>0.3</v>
      </c>
      <c r="B26" s="56">
        <f t="shared" ref="B26:B28" si="2">A27-0.01</f>
        <v>0.49</v>
      </c>
      <c r="C26" s="58" t="s">
        <v>70</v>
      </c>
    </row>
    <row r="27" spans="1:10" ht="15.6" x14ac:dyDescent="0.3">
      <c r="A27" s="56">
        <v>0.5</v>
      </c>
      <c r="B27" s="56">
        <f t="shared" si="2"/>
        <v>0.69</v>
      </c>
      <c r="C27" s="58" t="s">
        <v>84</v>
      </c>
    </row>
    <row r="28" spans="1:10" ht="15.6" x14ac:dyDescent="0.3">
      <c r="A28" s="56">
        <v>0.7</v>
      </c>
      <c r="B28" s="56">
        <f t="shared" si="2"/>
        <v>0.89</v>
      </c>
      <c r="C28" s="58" t="s">
        <v>71</v>
      </c>
    </row>
    <row r="29" spans="1:10" ht="15.6" x14ac:dyDescent="0.3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6" priority="1">
      <formula>$I12&lt;$A$27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L29"/>
  <sheetViews>
    <sheetView zoomScale="80" zoomScaleNormal="80" workbookViewId="0">
      <selection activeCell="C2" sqref="C2:L2"/>
    </sheetView>
  </sheetViews>
  <sheetFormatPr defaultRowHeight="14.4" x14ac:dyDescent="0.3"/>
  <cols>
    <col min="2" max="2" width="10.88671875" customWidth="1"/>
    <col min="3" max="3" width="43.109375" customWidth="1"/>
    <col min="4" max="4" width="14.441406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62.44140625" customWidth="1"/>
    <col min="11" max="12" width="6.109375" customWidth="1"/>
  </cols>
  <sheetData>
    <row r="2" spans="2:12" s="55" customFormat="1" x14ac:dyDescent="0.3">
      <c r="B2" s="59" t="s">
        <v>73</v>
      </c>
      <c r="C2" s="110">
        <v>0.95652173913043481</v>
      </c>
      <c r="D2" s="110">
        <v>0.91304347826086951</v>
      </c>
      <c r="E2" s="110">
        <v>1</v>
      </c>
      <c r="F2" s="110">
        <v>0.78260869565217395</v>
      </c>
      <c r="G2" s="110">
        <v>0.95652173913043481</v>
      </c>
      <c r="H2" s="110">
        <v>0.86956521739130432</v>
      </c>
      <c r="I2" s="110">
        <v>0.86956521739130432</v>
      </c>
      <c r="J2" s="110">
        <v>0.47826086956521741</v>
      </c>
      <c r="K2" s="110">
        <v>0.34782608695652173</v>
      </c>
      <c r="L2" s="110">
        <v>0.2391304347826087</v>
      </c>
    </row>
    <row r="3" spans="2:12" ht="15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</row>
    <row r="4" spans="2:12" ht="15" x14ac:dyDescent="0.25">
      <c r="C4" s="83"/>
      <c r="D4" s="62"/>
      <c r="E4" s="62"/>
      <c r="F4" s="62"/>
      <c r="G4" s="62"/>
      <c r="H4" s="62"/>
      <c r="I4" s="62"/>
      <c r="J4" s="62"/>
      <c r="K4" s="62"/>
      <c r="L4" s="62"/>
    </row>
    <row r="5" spans="2:12" ht="15" x14ac:dyDescent="0.25">
      <c r="C5" s="83"/>
      <c r="D5" s="62"/>
      <c r="E5" s="62"/>
      <c r="F5" s="62"/>
      <c r="G5" s="62"/>
      <c r="H5" s="62"/>
      <c r="I5" s="62"/>
      <c r="J5" s="62"/>
      <c r="K5" s="62"/>
      <c r="L5" s="62"/>
    </row>
    <row r="6" spans="2:12" ht="15" x14ac:dyDescent="0.25">
      <c r="C6" s="83"/>
      <c r="D6" s="62"/>
      <c r="E6" s="62"/>
      <c r="F6" s="62"/>
      <c r="G6" s="62"/>
      <c r="H6" s="62"/>
      <c r="I6" s="62"/>
      <c r="J6" s="62"/>
      <c r="K6" s="62"/>
      <c r="L6" s="62"/>
    </row>
    <row r="7" spans="2:12" x14ac:dyDescent="0.3">
      <c r="C7" s="55" t="s">
        <v>105</v>
      </c>
      <c r="D7" s="62"/>
      <c r="E7" s="62"/>
      <c r="F7" s="62"/>
      <c r="G7" s="62"/>
      <c r="H7" s="62"/>
      <c r="I7" s="62"/>
      <c r="J7" s="62"/>
      <c r="K7" s="62"/>
      <c r="L7" s="62"/>
    </row>
    <row r="8" spans="2:12" x14ac:dyDescent="0.3">
      <c r="B8" s="55"/>
      <c r="C8" s="55" t="s">
        <v>74</v>
      </c>
      <c r="D8" s="55" t="s">
        <v>107</v>
      </c>
      <c r="E8" s="55"/>
      <c r="F8" s="55"/>
      <c r="G8" s="55"/>
      <c r="H8" s="55"/>
      <c r="I8" s="55"/>
      <c r="J8" s="55"/>
    </row>
    <row r="9" spans="2:12" ht="21" x14ac:dyDescent="0.35">
      <c r="F9" s="63" t="str">
        <f>IF(COUNTIF(C2:J2,"")=0,"","Введите уровень успешности каждого задания")</f>
        <v/>
      </c>
    </row>
    <row r="10" spans="2:12" ht="55.2" x14ac:dyDescent="0.3">
      <c r="B10" s="80" t="s">
        <v>60</v>
      </c>
      <c r="C10" s="67" t="s">
        <v>62</v>
      </c>
      <c r="D10" s="67" t="s">
        <v>63</v>
      </c>
      <c r="E10" s="67" t="s">
        <v>66</v>
      </c>
      <c r="F10" s="67" t="s">
        <v>64</v>
      </c>
      <c r="G10" s="67" t="s">
        <v>65</v>
      </c>
      <c r="H10" s="67" t="s">
        <v>61</v>
      </c>
      <c r="I10" s="67" t="s">
        <v>67</v>
      </c>
      <c r="J10" s="67" t="s">
        <v>78</v>
      </c>
    </row>
    <row r="11" spans="2:12" ht="16.2" x14ac:dyDescent="0.35">
      <c r="B11" s="80"/>
      <c r="C11" s="88" t="s">
        <v>85</v>
      </c>
      <c r="D11" s="67"/>
      <c r="E11" s="67"/>
      <c r="F11" s="67"/>
      <c r="G11" s="67"/>
      <c r="H11" s="67"/>
      <c r="I11" s="67"/>
      <c r="J11" s="67"/>
    </row>
    <row r="12" spans="2:12" ht="31.2" x14ac:dyDescent="0.3">
      <c r="B12" s="64">
        <v>1</v>
      </c>
      <c r="C12" s="85" t="s">
        <v>87</v>
      </c>
      <c r="D12" s="81" t="s">
        <v>88</v>
      </c>
      <c r="E12" s="86" t="s">
        <v>88</v>
      </c>
      <c r="F12" s="77" t="s">
        <v>79</v>
      </c>
      <c r="G12" s="65">
        <v>1</v>
      </c>
      <c r="H12" s="82">
        <f>IF(I12="","",I12*G12)</f>
        <v>0.95652173913043481</v>
      </c>
      <c r="I12" s="66">
        <f>IF($C$2="","",$C$2)</f>
        <v>0.95652173913043481</v>
      </c>
      <c r="J12" s="65" t="str">
        <f t="shared" ref="J12:J20" si="0">IF(I12="",$F$9,IF(I12&gt;=$A$29,$C$29,IF(I12&gt;=$A$28,$C$28,IF(I12&gt;=$A$27,$C$27,IF(I12&gt;=$A$26,$C$26,$C$25)))))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2" ht="46.8" x14ac:dyDescent="0.3">
      <c r="B13" s="64">
        <v>2</v>
      </c>
      <c r="C13" s="85" t="s">
        <v>89</v>
      </c>
      <c r="D13" s="81" t="s">
        <v>88</v>
      </c>
      <c r="E13" s="86" t="s">
        <v>90</v>
      </c>
      <c r="F13" s="77" t="s">
        <v>79</v>
      </c>
      <c r="G13" s="65">
        <v>1</v>
      </c>
      <c r="H13" s="82">
        <f t="shared" ref="H13:H22" si="1">IF(I13="","",I13*G13)</f>
        <v>0.91304347826086951</v>
      </c>
      <c r="I13" s="66">
        <f>IF($D$2="","",$D$2)</f>
        <v>0.91304347826086951</v>
      </c>
      <c r="J13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2" ht="15.75" customHeight="1" x14ac:dyDescent="0.3">
      <c r="B14" s="64">
        <v>3</v>
      </c>
      <c r="C14" s="84" t="s">
        <v>91</v>
      </c>
      <c r="D14" s="81" t="s">
        <v>92</v>
      </c>
      <c r="E14" s="86" t="s">
        <v>88</v>
      </c>
      <c r="F14" s="77" t="s">
        <v>79</v>
      </c>
      <c r="G14" s="65">
        <v>1</v>
      </c>
      <c r="H14" s="82">
        <f t="shared" si="1"/>
        <v>1</v>
      </c>
      <c r="I14" s="66">
        <f>IF($E$2="","",$E$2)</f>
        <v>1</v>
      </c>
      <c r="J14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5" spans="2:12" ht="31.2" x14ac:dyDescent="0.3">
      <c r="B15" s="64">
        <v>4</v>
      </c>
      <c r="C15" s="84" t="s">
        <v>87</v>
      </c>
      <c r="D15" s="81" t="s">
        <v>93</v>
      </c>
      <c r="E15" s="86" t="s">
        <v>94</v>
      </c>
      <c r="F15" s="77" t="s">
        <v>79</v>
      </c>
      <c r="G15" s="65">
        <v>1</v>
      </c>
      <c r="H15" s="82">
        <f t="shared" si="1"/>
        <v>0.78260869565217395</v>
      </c>
      <c r="I15" s="66">
        <f>IF($F$2="","",$F$2)</f>
        <v>0.78260869565217395</v>
      </c>
      <c r="J15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2" ht="31.2" x14ac:dyDescent="0.3">
      <c r="B16" s="64">
        <v>5</v>
      </c>
      <c r="C16" s="84" t="s">
        <v>91</v>
      </c>
      <c r="D16" s="81" t="s">
        <v>95</v>
      </c>
      <c r="E16" s="86" t="s">
        <v>95</v>
      </c>
      <c r="F16" s="77" t="s">
        <v>79</v>
      </c>
      <c r="G16" s="65">
        <v>1</v>
      </c>
      <c r="H16" s="82">
        <f t="shared" si="1"/>
        <v>0.95652173913043481</v>
      </c>
      <c r="I16" s="66">
        <f>IF($G$2="","",$G$2)</f>
        <v>0.95652173913043481</v>
      </c>
      <c r="J16" s="65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46.8" x14ac:dyDescent="0.3">
      <c r="B17" s="64">
        <v>6</v>
      </c>
      <c r="C17" s="84" t="s">
        <v>89</v>
      </c>
      <c r="D17" s="81" t="s">
        <v>96</v>
      </c>
      <c r="E17" s="86" t="s">
        <v>97</v>
      </c>
      <c r="F17" s="77" t="s">
        <v>79</v>
      </c>
      <c r="G17" s="65">
        <v>1</v>
      </c>
      <c r="H17" s="82">
        <f t="shared" si="1"/>
        <v>0.86956521739130432</v>
      </c>
      <c r="I17" s="66">
        <f>IF($H$2="","",$H$2)</f>
        <v>0.86956521739130432</v>
      </c>
      <c r="J17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6.8" x14ac:dyDescent="0.3">
      <c r="B18" s="64">
        <v>7</v>
      </c>
      <c r="C18" s="84" t="s">
        <v>89</v>
      </c>
      <c r="D18" s="81" t="s">
        <v>88</v>
      </c>
      <c r="E18" s="86" t="s">
        <v>90</v>
      </c>
      <c r="F18" s="77" t="s">
        <v>79</v>
      </c>
      <c r="G18" s="65">
        <v>1</v>
      </c>
      <c r="H18" s="82">
        <f t="shared" si="1"/>
        <v>0.86956521739130432</v>
      </c>
      <c r="I18" s="66">
        <f>IF($I$2="","",$I$2)</f>
        <v>0.86956521739130432</v>
      </c>
      <c r="J18" s="65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6" x14ac:dyDescent="0.3">
      <c r="B19" s="64">
        <v>8</v>
      </c>
      <c r="C19" s="84" t="s">
        <v>98</v>
      </c>
      <c r="D19" s="81" t="s">
        <v>99</v>
      </c>
      <c r="E19" s="86" t="s">
        <v>100</v>
      </c>
      <c r="F19" s="77" t="s">
        <v>79</v>
      </c>
      <c r="G19" s="65">
        <v>1</v>
      </c>
      <c r="H19" s="82">
        <f t="shared" si="1"/>
        <v>0.47826086956521741</v>
      </c>
      <c r="I19" s="66">
        <f>IF($J$2="","",$J$2)</f>
        <v>0.47826086956521741</v>
      </c>
      <c r="J19" s="65" t="str">
        <f t="shared" si="0"/>
        <v>Данный элемент содержания усвоен на низком уровне. Требуется коррекция.</v>
      </c>
    </row>
    <row r="20" spans="1:10" ht="31.2" x14ac:dyDescent="0.3">
      <c r="B20" s="64">
        <v>9</v>
      </c>
      <c r="C20" s="84" t="s">
        <v>101</v>
      </c>
      <c r="D20" s="81" t="s">
        <v>102</v>
      </c>
      <c r="E20" s="86" t="s">
        <v>102</v>
      </c>
      <c r="F20" s="77" t="s">
        <v>79</v>
      </c>
      <c r="G20" s="65">
        <v>1</v>
      </c>
      <c r="H20" s="82">
        <f t="shared" si="1"/>
        <v>0.34782608695652173</v>
      </c>
      <c r="I20" s="66">
        <f>IF($K$2="","",$K$2)</f>
        <v>0.34782608695652173</v>
      </c>
      <c r="J20" s="65" t="str">
        <f t="shared" si="0"/>
        <v>Данный элемент содержания усвоен на низком уровне. Требуется коррекция.</v>
      </c>
    </row>
    <row r="21" spans="1:10" ht="16.2" x14ac:dyDescent="0.35">
      <c r="B21" s="64"/>
      <c r="C21" s="88" t="s">
        <v>86</v>
      </c>
      <c r="D21" s="81"/>
      <c r="E21" s="86"/>
      <c r="F21" s="77"/>
      <c r="G21" s="65"/>
      <c r="H21" s="82"/>
      <c r="I21" s="66"/>
      <c r="J21" s="65"/>
    </row>
    <row r="22" spans="1:10" ht="31.2" x14ac:dyDescent="0.3">
      <c r="B22" s="64">
        <v>10</v>
      </c>
      <c r="C22" s="84" t="s">
        <v>91</v>
      </c>
      <c r="D22" s="81" t="s">
        <v>95</v>
      </c>
      <c r="E22" s="86" t="s">
        <v>95</v>
      </c>
      <c r="F22" s="77" t="s">
        <v>80</v>
      </c>
      <c r="G22" s="65">
        <v>2</v>
      </c>
      <c r="H22" s="82">
        <f t="shared" si="1"/>
        <v>0.47826086956521741</v>
      </c>
      <c r="I22" s="66">
        <f>IF($L$2="","",$L$2)</f>
        <v>0.2391304347826087</v>
      </c>
      <c r="J22" s="65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6" x14ac:dyDescent="0.3">
      <c r="A24" t="s">
        <v>77</v>
      </c>
      <c r="B24" t="s">
        <v>76</v>
      </c>
      <c r="C24" s="57" t="s">
        <v>68</v>
      </c>
    </row>
    <row r="25" spans="1:10" ht="15.6" x14ac:dyDescent="0.3">
      <c r="A25" s="56">
        <v>0</v>
      </c>
      <c r="B25" s="56">
        <f>A26-0.01</f>
        <v>0.28999999999999998</v>
      </c>
      <c r="C25" s="58" t="s">
        <v>69</v>
      </c>
    </row>
    <row r="26" spans="1:10" ht="15.6" x14ac:dyDescent="0.3">
      <c r="A26" s="56">
        <v>0.3</v>
      </c>
      <c r="B26" s="56">
        <f t="shared" ref="B26:B28" si="2">A27-0.01</f>
        <v>0.49</v>
      </c>
      <c r="C26" s="58" t="s">
        <v>70</v>
      </c>
    </row>
    <row r="27" spans="1:10" ht="15.6" x14ac:dyDescent="0.3">
      <c r="A27" s="56">
        <v>0.5</v>
      </c>
      <c r="B27" s="56">
        <f t="shared" si="2"/>
        <v>0.69</v>
      </c>
      <c r="C27" s="58" t="s">
        <v>84</v>
      </c>
    </row>
    <row r="28" spans="1:10" ht="15.6" x14ac:dyDescent="0.3">
      <c r="A28" s="56">
        <v>0.7</v>
      </c>
      <c r="B28" s="56">
        <f t="shared" si="2"/>
        <v>0.89</v>
      </c>
      <c r="C28" s="58" t="s">
        <v>71</v>
      </c>
    </row>
    <row r="29" spans="1:10" ht="15.6" x14ac:dyDescent="0.3">
      <c r="A29" s="56">
        <v>0.9</v>
      </c>
      <c r="B29" s="56">
        <v>1</v>
      </c>
      <c r="C29" s="58" t="s">
        <v>72</v>
      </c>
    </row>
  </sheetData>
  <sheetProtection password="CF7A" sheet="1" objects="1" scenarios="1" formatRows="0"/>
  <conditionalFormatting sqref="A25:C26 J12:J22">
    <cfRule type="expression" dxfId="8" priority="1">
      <formula>$I12&lt;$A$27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10" zoomScale="80" zoomScaleNormal="80" workbookViewId="0">
      <selection activeCell="C2" sqref="C2:M2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3.109375" style="55" customWidth="1"/>
    <col min="4" max="4" width="16.33203125" style="55" customWidth="1"/>
    <col min="5" max="5" width="17.6640625" style="55" customWidth="1"/>
    <col min="6" max="6" width="13.88671875" style="55" bestFit="1" customWidth="1"/>
    <col min="7" max="7" width="6.44140625" style="55" bestFit="1" customWidth="1"/>
    <col min="8" max="8" width="10.5546875" style="55" bestFit="1" customWidth="1"/>
    <col min="9" max="9" width="19.44140625" style="55" customWidth="1"/>
    <col min="10" max="10" width="62.44140625" style="55" customWidth="1"/>
    <col min="11" max="16384" width="9.109375" style="55"/>
  </cols>
  <sheetData>
    <row r="1" spans="2:13" ht="15.75" customHeight="1" thickBot="1" x14ac:dyDescent="0.35">
      <c r="C1" s="108" t="s">
        <v>75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2:13" s="61" customFormat="1" ht="15" thickBot="1" x14ac:dyDescent="0.35">
      <c r="B2" s="60" t="s">
        <v>73</v>
      </c>
      <c r="C2" s="109">
        <v>93.181818181818173</v>
      </c>
      <c r="D2" s="109">
        <v>93.181818181818173</v>
      </c>
      <c r="E2" s="109">
        <v>84.090909090909093</v>
      </c>
      <c r="F2" s="109">
        <v>79.545454545454547</v>
      </c>
      <c r="G2" s="109">
        <v>86.36363636363636</v>
      </c>
      <c r="H2" s="109">
        <v>86.36363636363636</v>
      </c>
      <c r="I2" s="109">
        <v>84.090909090909093</v>
      </c>
      <c r="J2" s="109">
        <v>38.636363636363633</v>
      </c>
      <c r="K2" s="109">
        <v>34.090909090909086</v>
      </c>
      <c r="L2" s="109">
        <v>13.636363636363635</v>
      </c>
      <c r="M2" s="109">
        <v>18.181818181818183</v>
      </c>
    </row>
    <row r="3" spans="2:13" ht="26.4" x14ac:dyDescent="0.3">
      <c r="C3" s="89">
        <v>1</v>
      </c>
      <c r="D3" s="90">
        <v>2</v>
      </c>
      <c r="E3" s="89">
        <v>3</v>
      </c>
      <c r="F3" s="90">
        <v>4</v>
      </c>
      <c r="G3" s="89">
        <v>5</v>
      </c>
      <c r="H3" s="90">
        <v>6</v>
      </c>
      <c r="I3" s="89">
        <v>7</v>
      </c>
      <c r="J3" s="90">
        <v>8</v>
      </c>
      <c r="K3" s="89">
        <v>9</v>
      </c>
      <c r="L3" s="90" t="s">
        <v>103</v>
      </c>
      <c r="M3" s="90" t="s">
        <v>104</v>
      </c>
    </row>
    <row r="4" spans="2:13" x14ac:dyDescent="0.3">
      <c r="B4" s="70" t="s">
        <v>83</v>
      </c>
      <c r="C4" s="87">
        <f>IF(LEN(C3)&lt;4,1,1*LEFT(RIGHT(C3,3),1))</f>
        <v>1</v>
      </c>
      <c r="D4" s="87">
        <f t="shared" ref="D4:M4" si="0">IF(LEN(D3)&lt;4,1,1*LEFT(RIGHT(D3,3),1))</f>
        <v>1</v>
      </c>
      <c r="E4" s="87">
        <f t="shared" si="0"/>
        <v>1</v>
      </c>
      <c r="F4" s="87">
        <f t="shared" si="0"/>
        <v>1</v>
      </c>
      <c r="G4" s="87">
        <f t="shared" si="0"/>
        <v>1</v>
      </c>
      <c r="H4" s="87">
        <f t="shared" si="0"/>
        <v>1</v>
      </c>
      <c r="I4" s="87">
        <f t="shared" si="0"/>
        <v>1</v>
      </c>
      <c r="J4" s="87">
        <f t="shared" si="0"/>
        <v>1</v>
      </c>
      <c r="K4" s="87">
        <f t="shared" si="0"/>
        <v>1</v>
      </c>
      <c r="L4" s="87">
        <f t="shared" si="0"/>
        <v>1</v>
      </c>
      <c r="M4" s="87">
        <f t="shared" si="0"/>
        <v>2</v>
      </c>
    </row>
    <row r="5" spans="2:13" x14ac:dyDescent="0.3">
      <c r="B5" s="70" t="s">
        <v>81</v>
      </c>
      <c r="C5" s="87">
        <f>IF(LEN(C3)&lt;4,C3,LEFT(C3,LEN(C3)-4))</f>
        <v>1</v>
      </c>
      <c r="D5" s="87">
        <f t="shared" ref="D5:M5" si="1">IF(LEN(D3)&lt;4,D3,LEFT(D3,LEN(D3)-4))</f>
        <v>2</v>
      </c>
      <c r="E5" s="87">
        <f t="shared" si="1"/>
        <v>3</v>
      </c>
      <c r="F5" s="87">
        <f t="shared" si="1"/>
        <v>4</v>
      </c>
      <c r="G5" s="87">
        <f t="shared" si="1"/>
        <v>5</v>
      </c>
      <c r="H5" s="87">
        <f t="shared" si="1"/>
        <v>6</v>
      </c>
      <c r="I5" s="87">
        <f t="shared" si="1"/>
        <v>7</v>
      </c>
      <c r="J5" s="87">
        <f t="shared" si="1"/>
        <v>8</v>
      </c>
      <c r="K5" s="87">
        <f t="shared" si="1"/>
        <v>9</v>
      </c>
      <c r="L5" s="87" t="str">
        <f t="shared" si="1"/>
        <v>10</v>
      </c>
      <c r="M5" s="87" t="str">
        <f t="shared" si="1"/>
        <v>10</v>
      </c>
    </row>
    <row r="6" spans="2:13" x14ac:dyDescent="0.3">
      <c r="B6" s="70" t="s">
        <v>82</v>
      </c>
      <c r="C6" s="87">
        <f>C4*C2</f>
        <v>93.181818181818173</v>
      </c>
      <c r="D6" s="87">
        <f t="shared" ref="D6:M6" si="2">D4*D2</f>
        <v>93.181818181818173</v>
      </c>
      <c r="E6" s="87">
        <f t="shared" si="2"/>
        <v>84.090909090909093</v>
      </c>
      <c r="F6" s="87">
        <f t="shared" si="2"/>
        <v>79.545454545454547</v>
      </c>
      <c r="G6" s="87">
        <f t="shared" si="2"/>
        <v>86.36363636363636</v>
      </c>
      <c r="H6" s="87">
        <f t="shared" si="2"/>
        <v>86.36363636363636</v>
      </c>
      <c r="I6" s="87">
        <f t="shared" si="2"/>
        <v>84.090909090909093</v>
      </c>
      <c r="J6" s="87">
        <f t="shared" si="2"/>
        <v>38.636363636363633</v>
      </c>
      <c r="K6" s="87">
        <f t="shared" si="2"/>
        <v>34.090909090909086</v>
      </c>
      <c r="L6" s="87">
        <f t="shared" si="2"/>
        <v>13.636363636363635</v>
      </c>
      <c r="M6" s="87">
        <f t="shared" si="2"/>
        <v>36.363636363636367</v>
      </c>
    </row>
    <row r="7" spans="2:13" x14ac:dyDescent="0.3">
      <c r="C7" s="55" t="s">
        <v>105</v>
      </c>
    </row>
    <row r="8" spans="2:13" x14ac:dyDescent="0.3">
      <c r="C8" s="55" t="s">
        <v>74</v>
      </c>
      <c r="D8" s="55" t="s">
        <v>106</v>
      </c>
    </row>
    <row r="9" spans="2:13" ht="21" x14ac:dyDescent="0.35">
      <c r="F9" s="79" t="str">
        <f>IF(COUNTIF(C2:M2,"")=0,"","Введите уровень успешности каждого задания")</f>
        <v/>
      </c>
    </row>
    <row r="10" spans="2:13" ht="97.2" x14ac:dyDescent="0.3">
      <c r="B10" s="80" t="s">
        <v>60</v>
      </c>
      <c r="C10" s="80" t="s">
        <v>62</v>
      </c>
      <c r="D10" s="80" t="s">
        <v>63</v>
      </c>
      <c r="E10" s="80" t="s">
        <v>66</v>
      </c>
      <c r="F10" s="75" t="s">
        <v>64</v>
      </c>
      <c r="G10" s="75" t="s">
        <v>65</v>
      </c>
      <c r="H10" s="75" t="s">
        <v>61</v>
      </c>
      <c r="I10" s="75" t="s">
        <v>67</v>
      </c>
      <c r="J10" s="75" t="s">
        <v>78</v>
      </c>
    </row>
    <row r="11" spans="2:13" ht="15.75" x14ac:dyDescent="0.25">
      <c r="B11" s="80"/>
      <c r="C11" s="88" t="str">
        <f>'9-Б'!C11</f>
        <v>Часть 1 Модуль «Алгебра»</v>
      </c>
      <c r="D11" s="80"/>
      <c r="E11" s="80"/>
      <c r="F11" s="75"/>
      <c r="G11" s="75"/>
      <c r="H11" s="75"/>
      <c r="I11" s="75"/>
      <c r="J11" s="75"/>
    </row>
    <row r="12" spans="2:13" ht="31.2" x14ac:dyDescent="0.3">
      <c r="B12" s="76">
        <f>'9-Б'!B12</f>
        <v>1</v>
      </c>
      <c r="C12" s="85" t="str">
        <f>'9-Б'!C12</f>
        <v xml:space="preserve">Уметь выполнять вычисления и преобразования </v>
      </c>
      <c r="D12" s="81" t="str">
        <f>'9-Б'!D12</f>
        <v xml:space="preserve">1 </v>
      </c>
      <c r="E12" s="86" t="str">
        <f>'9-Б'!E12</f>
        <v xml:space="preserve">1 </v>
      </c>
      <c r="F12" s="77" t="str">
        <f>'9-Б'!F12</f>
        <v xml:space="preserve">Б </v>
      </c>
      <c r="G12" s="65">
        <f>'9-Б'!G12</f>
        <v>1</v>
      </c>
      <c r="H12" s="82">
        <f>IF(I12="","",I12*G12)</f>
        <v>0.93181818181818177</v>
      </c>
      <c r="I12" s="78">
        <f t="shared" ref="I12:I20" si="3">IF(COUNTIFS($C$5:$M$5,$B12,$C$2:$M$2,"")=0,SUMIFS($C$6:$M$6,$C$5:$M$5,$B12)/$G12/100,"")</f>
        <v>0.93181818181818177</v>
      </c>
      <c r="J12" s="77" t="str">
        <f t="shared" ref="J12:J20" si="4">IF(I12="",$F$9,IF(I12&gt;=$A$29,$C$29,IF(I12&gt;=$A$28,$C$28,IF(I12&gt;=$A$27,$C$27,IF(I12&gt;=$A$26,$C$26,$C$25)))))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3" ht="46.8" x14ac:dyDescent="0.3">
      <c r="B13" s="76">
        <f>'9-Б'!B13</f>
        <v>2</v>
      </c>
      <c r="C13" s="85" t="str">
        <f>'9-Б'!C13</f>
        <v xml:space="preserve">Уметь использовать приобретенные знания и умения в практической деятельности и повседневной жизни </v>
      </c>
      <c r="D13" s="81" t="str">
        <f>'9-Б'!D13</f>
        <v xml:space="preserve">1 </v>
      </c>
      <c r="E13" s="86" t="str">
        <f>'9-Б'!E13</f>
        <v xml:space="preserve">7.6 </v>
      </c>
      <c r="F13" s="77" t="str">
        <f>'9-Б'!F13</f>
        <v xml:space="preserve">Б </v>
      </c>
      <c r="G13" s="65">
        <f>'9-Б'!G13</f>
        <v>1</v>
      </c>
      <c r="H13" s="82">
        <f t="shared" ref="H13:H22" si="5">IF(I13="","",I13*G13)</f>
        <v>0.93181818181818177</v>
      </c>
      <c r="I13" s="78">
        <f t="shared" si="3"/>
        <v>0.93181818181818177</v>
      </c>
      <c r="J13" s="77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3" ht="31.2" x14ac:dyDescent="0.3">
      <c r="B14" s="76">
        <f>'9-Б'!B14</f>
        <v>3</v>
      </c>
      <c r="C14" s="84" t="str">
        <f>'9-Б'!C14</f>
        <v xml:space="preserve">Уметь решать уравнения, неравенства и их системы </v>
      </c>
      <c r="D14" s="81" t="str">
        <f>'9-Б'!D14</f>
        <v xml:space="preserve">3.2, 6.1 </v>
      </c>
      <c r="E14" s="86" t="str">
        <f>'9-Б'!E14</f>
        <v xml:space="preserve">1 </v>
      </c>
      <c r="F14" s="77" t="str">
        <f>'9-Б'!F14</f>
        <v xml:space="preserve">Б </v>
      </c>
      <c r="G14" s="65">
        <f>'9-Б'!G14</f>
        <v>1</v>
      </c>
      <c r="H14" s="82">
        <f t="shared" si="5"/>
        <v>0.84090909090909094</v>
      </c>
      <c r="I14" s="78">
        <f t="shared" si="3"/>
        <v>0.84090909090909094</v>
      </c>
      <c r="J14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3" ht="31.2" x14ac:dyDescent="0.3">
      <c r="B15" s="76">
        <f>'9-Б'!B15</f>
        <v>4</v>
      </c>
      <c r="C15" s="84" t="str">
        <f>'9-Б'!C15</f>
        <v xml:space="preserve">Уметь выполнять вычисления и преобразования </v>
      </c>
      <c r="D15" s="81" t="str">
        <f>'9-Б'!D15</f>
        <v xml:space="preserve">1.4 </v>
      </c>
      <c r="E15" s="86" t="str">
        <f>'9-Б'!E15</f>
        <v xml:space="preserve">2.5 </v>
      </c>
      <c r="F15" s="77" t="str">
        <f>'9-Б'!F15</f>
        <v xml:space="preserve">Б </v>
      </c>
      <c r="G15" s="65">
        <f>'9-Б'!G15</f>
        <v>1</v>
      </c>
      <c r="H15" s="82">
        <f t="shared" si="5"/>
        <v>0.79545454545454541</v>
      </c>
      <c r="I15" s="78">
        <f t="shared" si="3"/>
        <v>0.79545454545454541</v>
      </c>
      <c r="J15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3" ht="31.2" x14ac:dyDescent="0.3">
      <c r="B16" s="76">
        <f>'9-Б'!B16</f>
        <v>5</v>
      </c>
      <c r="C16" s="84" t="str">
        <f>'9-Б'!C16</f>
        <v xml:space="preserve">Уметь решать уравнения, неравенства и их системы </v>
      </c>
      <c r="D16" s="81" t="str">
        <f>'9-Б'!D16</f>
        <v xml:space="preserve">3.1 </v>
      </c>
      <c r="E16" s="86" t="str">
        <f>'9-Б'!E16</f>
        <v xml:space="preserve">3.1 </v>
      </c>
      <c r="F16" s="77" t="str">
        <f>'9-Б'!F16</f>
        <v xml:space="preserve">Б </v>
      </c>
      <c r="G16" s="65">
        <f>'9-Б'!G16</f>
        <v>1</v>
      </c>
      <c r="H16" s="82">
        <f t="shared" si="5"/>
        <v>0.86363636363636365</v>
      </c>
      <c r="I16" s="78">
        <f t="shared" si="3"/>
        <v>0.86363636363636365</v>
      </c>
      <c r="J16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6.8" x14ac:dyDescent="0.3">
      <c r="B17" s="76">
        <f>'9-Б'!B17</f>
        <v>6</v>
      </c>
      <c r="C17" s="84" t="str">
        <f>'9-Б'!C17</f>
        <v xml:space="preserve">Уметь использовать приобретенные знания и умения в практической деятельности и повседневной жизни </v>
      </c>
      <c r="D17" s="81" t="str">
        <f>'9-Б'!D17</f>
        <v xml:space="preserve">1.5, 3.3 </v>
      </c>
      <c r="E17" s="86" t="str">
        <f>'9-Б'!E17</f>
        <v xml:space="preserve">1.3 </v>
      </c>
      <c r="F17" s="77" t="str">
        <f>'9-Б'!F17</f>
        <v xml:space="preserve">Б </v>
      </c>
      <c r="G17" s="65">
        <f>'9-Б'!G17</f>
        <v>1</v>
      </c>
      <c r="H17" s="82">
        <f t="shared" si="5"/>
        <v>0.86363636363636365</v>
      </c>
      <c r="I17" s="78">
        <f t="shared" si="3"/>
        <v>0.86363636363636365</v>
      </c>
      <c r="J17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6.8" x14ac:dyDescent="0.3">
      <c r="B18" s="76">
        <f>'9-Б'!B18</f>
        <v>7</v>
      </c>
      <c r="C18" s="84" t="str">
        <f>'9-Б'!C18</f>
        <v xml:space="preserve">Уметь использовать приобретенные знания и умения в практической деятельности и повседневной жизни </v>
      </c>
      <c r="D18" s="81" t="str">
        <f>'9-Б'!D18</f>
        <v xml:space="preserve">1 </v>
      </c>
      <c r="E18" s="86" t="str">
        <f>'9-Б'!E18</f>
        <v xml:space="preserve">7.6 </v>
      </c>
      <c r="F18" s="77" t="str">
        <f>'9-Б'!F18</f>
        <v xml:space="preserve">Б </v>
      </c>
      <c r="G18" s="65">
        <f>'9-Б'!G18</f>
        <v>1</v>
      </c>
      <c r="H18" s="82">
        <f t="shared" si="5"/>
        <v>0.84090909090909094</v>
      </c>
      <c r="I18" s="78">
        <f t="shared" si="3"/>
        <v>0.84090909090909094</v>
      </c>
      <c r="J18" s="7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6" x14ac:dyDescent="0.3">
      <c r="B19" s="76">
        <f>'9-Б'!B19</f>
        <v>8</v>
      </c>
      <c r="C19" s="84" t="str">
        <f>'9-Б'!C19</f>
        <v xml:space="preserve">Уметь строить и читать графики функций </v>
      </c>
      <c r="D19" s="81" t="str">
        <f>'9-Б'!D19</f>
        <v xml:space="preserve">5 </v>
      </c>
      <c r="E19" s="86" t="str">
        <f>'9-Б'!E19</f>
        <v xml:space="preserve">4 </v>
      </c>
      <c r="F19" s="77" t="str">
        <f>'9-Б'!F19</f>
        <v xml:space="preserve">Б </v>
      </c>
      <c r="G19" s="65">
        <f>'9-Б'!G19</f>
        <v>1</v>
      </c>
      <c r="H19" s="82">
        <f t="shared" si="5"/>
        <v>0.38636363636363635</v>
      </c>
      <c r="I19" s="78">
        <f t="shared" si="3"/>
        <v>0.38636363636363635</v>
      </c>
      <c r="J19" s="77" t="str">
        <f t="shared" si="4"/>
        <v>Данный элемент содержания усвоен на низком уровне. Требуется коррекция.</v>
      </c>
    </row>
    <row r="20" spans="1:10" ht="31.2" x14ac:dyDescent="0.3">
      <c r="B20" s="76">
        <f>'9-Б'!B20</f>
        <v>9</v>
      </c>
      <c r="C20" s="84" t="str">
        <f>'9-Б'!C20</f>
        <v xml:space="preserve">Уметь выполнять преобразования алгебраических выражений </v>
      </c>
      <c r="D20" s="81" t="str">
        <f>'9-Б'!D20</f>
        <v xml:space="preserve">2 </v>
      </c>
      <c r="E20" s="86" t="str">
        <f>'9-Б'!E20</f>
        <v xml:space="preserve">2 </v>
      </c>
      <c r="F20" s="77" t="str">
        <f>'9-Б'!F20</f>
        <v xml:space="preserve">Б </v>
      </c>
      <c r="G20" s="65">
        <f>'9-Б'!G20</f>
        <v>1</v>
      </c>
      <c r="H20" s="82">
        <f t="shared" si="5"/>
        <v>0.34090909090909088</v>
      </c>
      <c r="I20" s="78">
        <f t="shared" si="3"/>
        <v>0.34090909090909088</v>
      </c>
      <c r="J20" s="77" t="str">
        <f t="shared" si="4"/>
        <v>Данный элемент содержания усвоен на низком уровне. Требуется коррекция.</v>
      </c>
    </row>
    <row r="21" spans="1:10" ht="15.75" x14ac:dyDescent="0.25">
      <c r="B21" s="76"/>
      <c r="C21" s="88" t="str">
        <f>'9-Б'!C21</f>
        <v>Часть 2 Модуль «Алгебра»</v>
      </c>
      <c r="D21" s="81"/>
      <c r="E21" s="86"/>
      <c r="F21" s="77"/>
      <c r="G21" s="65"/>
      <c r="H21" s="82"/>
      <c r="I21" s="78"/>
      <c r="J21" s="77"/>
    </row>
    <row r="22" spans="1:10" ht="31.2" x14ac:dyDescent="0.3">
      <c r="B22" s="76">
        <f>'9-Б'!B22</f>
        <v>10</v>
      </c>
      <c r="C22" s="84" t="str">
        <f>'9-Б'!C22</f>
        <v xml:space="preserve">Уметь решать уравнения, неравенства и их системы </v>
      </c>
      <c r="D22" s="81" t="str">
        <f>'9-Б'!D22</f>
        <v xml:space="preserve">3.1 </v>
      </c>
      <c r="E22" s="86" t="str">
        <f>'9-Б'!E22</f>
        <v xml:space="preserve">3.1 </v>
      </c>
      <c r="F22" s="77" t="str">
        <f>'9-Б'!F22</f>
        <v xml:space="preserve">П </v>
      </c>
      <c r="G22" s="65">
        <f>'9-Б'!G22</f>
        <v>2</v>
      </c>
      <c r="H22" s="82">
        <f t="shared" si="5"/>
        <v>0.5</v>
      </c>
      <c r="I22" s="78">
        <f>IF(COUNTIFS($C$5:$M$5,$B22,$C$2:$M$2,"")=0,SUMIFS($C$6:$M$6,$C$5:$M$5,$B22)/$G22/100,"")</f>
        <v>0.25</v>
      </c>
      <c r="J22" s="77" t="str">
        <f>IF(I22="",$F$9,IF(I22&gt;=$A$29,$C$29,IF(I22&gt;=$A$28,$C$28,IF(I22&gt;=$A$27,$C$27,IF(I22&gt;=$A$26,$C$26,$C$25)))))</f>
        <v>Данный элемент содержания усвоен на крайне низком уровне. Требуется серьёзная коррекция.</v>
      </c>
    </row>
    <row r="24" spans="1:10" ht="15.6" x14ac:dyDescent="0.3">
      <c r="A24" s="71" t="s">
        <v>77</v>
      </c>
      <c r="B24" s="71" t="s">
        <v>76</v>
      </c>
      <c r="C24" s="72" t="s">
        <v>68</v>
      </c>
    </row>
    <row r="25" spans="1:10" ht="15.6" x14ac:dyDescent="0.3">
      <c r="A25" s="73">
        <v>0</v>
      </c>
      <c r="B25" s="73">
        <f>A26-0.01</f>
        <v>0.28999999999999998</v>
      </c>
      <c r="C25" s="74" t="s">
        <v>69</v>
      </c>
    </row>
    <row r="26" spans="1:10" ht="15.6" x14ac:dyDescent="0.3">
      <c r="A26" s="73">
        <v>0.3</v>
      </c>
      <c r="B26" s="73">
        <f t="shared" ref="B26:B28" si="6">A27-0.01</f>
        <v>0.49</v>
      </c>
      <c r="C26" s="74" t="s">
        <v>70</v>
      </c>
    </row>
    <row r="27" spans="1:10" ht="15.6" x14ac:dyDescent="0.3">
      <c r="A27" s="73">
        <v>0.5</v>
      </c>
      <c r="B27" s="73">
        <f t="shared" si="6"/>
        <v>0.69</v>
      </c>
      <c r="C27" s="74" t="s">
        <v>84</v>
      </c>
    </row>
    <row r="28" spans="1:10" ht="15.6" x14ac:dyDescent="0.3">
      <c r="A28" s="73">
        <v>0.7</v>
      </c>
      <c r="B28" s="73">
        <f t="shared" si="6"/>
        <v>0.89</v>
      </c>
      <c r="C28" s="74" t="s">
        <v>71</v>
      </c>
    </row>
    <row r="29" spans="1:10" ht="15.6" x14ac:dyDescent="0.3">
      <c r="A29" s="73">
        <v>0.9</v>
      </c>
      <c r="B29" s="73">
        <v>1</v>
      </c>
      <c r="C29" s="74" t="s">
        <v>72</v>
      </c>
    </row>
  </sheetData>
  <sheetProtection password="CF7A" sheet="1" objects="1" scenarios="1" formatRows="0"/>
  <mergeCells count="1">
    <mergeCell ref="C1:M1"/>
  </mergeCells>
  <conditionalFormatting sqref="A25:C26 J12:J22">
    <cfRule type="expression" dxfId="7" priority="1788">
      <formula>$I12&lt;$A$27</formula>
    </cfRule>
  </conditionalFormatting>
  <conditionalFormatting sqref="C2:M2">
    <cfRule type="cellIs" dxfId="3" priority="1" stopIfTrue="1" operator="greaterThan">
      <formula>100</formula>
    </cfRule>
    <cfRule type="expression" dxfId="2" priority="2" stopIfTrue="1">
      <formula>SUMIFS($I2:$S2,$I$10:$S$10,C$10)&gt;100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9-А</vt:lpstr>
      <vt:lpstr>9-Б</vt:lpstr>
      <vt:lpstr>Анализ СОШ № 30</vt:lpstr>
      <vt:lpstr>'9-А'!Область_печати</vt:lpstr>
      <vt:lpstr>'9-Б'!Область_печати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2017-12-13T10:46:24Z</cp:lastPrinted>
  <dcterms:created xsi:type="dcterms:W3CDTF">2006-09-28T05:33:49Z</dcterms:created>
  <dcterms:modified xsi:type="dcterms:W3CDTF">2018-12-13T10:58:25Z</dcterms:modified>
</cp:coreProperties>
</file>